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9020" windowHeight="9855"/>
  </bookViews>
  <sheets>
    <sheet name="Wire Detail" sheetId="1" r:id="rId1"/>
    <sheet name="Voltage Drop Calculations" sheetId="4" r:id="rId2"/>
    <sheet name="Schematic" sheetId="2" r:id="rId3"/>
    <sheet name="Sheet3" sheetId="3" r:id="rId4"/>
  </sheets>
  <definedNames>
    <definedName name="_xlnm.Print_Area" localSheetId="2">Schematic!$A$1:$Q$43</definedName>
    <definedName name="_xlnm.Print_Area" localSheetId="1">'Voltage Drop Calculations'!$A$1:$O$46</definedName>
    <definedName name="_xlnm.Print_Area" localSheetId="0">'Wire Detail'!$A$1:$L$103</definedName>
  </definedNames>
  <calcPr calcId="125725"/>
</workbook>
</file>

<file path=xl/calcChain.xml><?xml version="1.0" encoding="utf-8"?>
<calcChain xmlns="http://schemas.openxmlformats.org/spreadsheetml/2006/main">
  <c r="D64" i="1"/>
  <c r="L16"/>
  <c r="L14"/>
  <c r="K16"/>
  <c r="K14"/>
  <c r="K20" i="4"/>
  <c r="D74" i="1"/>
  <c r="D42"/>
  <c r="D40"/>
  <c r="D38"/>
  <c r="D35"/>
  <c r="D24"/>
  <c r="D29" s="1"/>
  <c r="D28"/>
  <c r="D7"/>
  <c r="M28" i="4" s="1"/>
  <c r="H20"/>
  <c r="D5" i="1"/>
  <c r="J27"/>
  <c r="I27"/>
  <c r="D26"/>
  <c r="J63"/>
  <c r="I63"/>
  <c r="J25"/>
  <c r="I25"/>
  <c r="L28" i="4"/>
  <c r="K28"/>
  <c r="F28"/>
  <c r="G28"/>
  <c r="I28" s="1"/>
  <c r="J28" s="1"/>
  <c r="L24"/>
  <c r="K24"/>
  <c r="G24"/>
  <c r="I24" s="1"/>
  <c r="J24" s="1"/>
  <c r="F24"/>
  <c r="L26"/>
  <c r="K26"/>
  <c r="G26"/>
  <c r="K22"/>
  <c r="M24" l="1"/>
  <c r="M22"/>
  <c r="M26"/>
  <c r="N28"/>
  <c r="O28" s="1"/>
  <c r="N24"/>
  <c r="O24" s="1"/>
  <c r="G22"/>
  <c r="L22"/>
  <c r="D44"/>
  <c r="D43"/>
  <c r="M20"/>
  <c r="M18"/>
  <c r="J5" i="1"/>
  <c r="J4"/>
  <c r="I5"/>
  <c r="I4"/>
  <c r="J7"/>
  <c r="I7"/>
  <c r="J16"/>
  <c r="J14"/>
  <c r="I16"/>
  <c r="I14"/>
  <c r="J73"/>
  <c r="I73"/>
  <c r="J72"/>
  <c r="I72"/>
  <c r="J71"/>
  <c r="I71"/>
  <c r="J65"/>
  <c r="I65"/>
  <c r="J41"/>
  <c r="I41"/>
  <c r="J61"/>
  <c r="I61"/>
  <c r="J60"/>
  <c r="I60"/>
  <c r="J39"/>
  <c r="I39"/>
  <c r="J58"/>
  <c r="I58"/>
  <c r="J57"/>
  <c r="I57"/>
  <c r="J56"/>
  <c r="I56"/>
  <c r="J37"/>
  <c r="I37"/>
  <c r="J36"/>
  <c r="I36"/>
  <c r="J54"/>
  <c r="I54"/>
  <c r="J53"/>
  <c r="I53"/>
  <c r="J34"/>
  <c r="I34"/>
  <c r="J23"/>
  <c r="I23"/>
  <c r="J51"/>
  <c r="I51"/>
  <c r="J50"/>
  <c r="I50"/>
  <c r="J49"/>
  <c r="I49"/>
  <c r="L86"/>
  <c r="L85"/>
  <c r="L87"/>
  <c r="L84"/>
  <c r="L83"/>
  <c r="L82"/>
  <c r="L81"/>
  <c r="L80"/>
  <c r="L79"/>
  <c r="D18"/>
  <c r="D17"/>
  <c r="D15"/>
  <c r="D43" l="1"/>
  <c r="F13" i="4"/>
  <c r="F9"/>
  <c r="G9" s="1"/>
  <c r="D102" i="1"/>
  <c r="D101"/>
  <c r="K27" l="1"/>
  <c r="L27"/>
  <c r="K63"/>
  <c r="L63"/>
  <c r="K65"/>
  <c r="K61"/>
  <c r="K60"/>
  <c r="K58"/>
  <c r="K56"/>
  <c r="K36"/>
  <c r="L34"/>
  <c r="L23"/>
  <c r="L25"/>
  <c r="K25"/>
  <c r="L65"/>
  <c r="L41"/>
  <c r="L61"/>
  <c r="L60"/>
  <c r="L39"/>
  <c r="L58"/>
  <c r="L57"/>
  <c r="L56"/>
  <c r="L37"/>
  <c r="L36"/>
  <c r="L54"/>
  <c r="L53"/>
  <c r="L51"/>
  <c r="L50"/>
  <c r="K41"/>
  <c r="K39"/>
  <c r="K57"/>
  <c r="K37"/>
  <c r="K54"/>
  <c r="K23"/>
  <c r="K50"/>
  <c r="L49"/>
  <c r="K51"/>
  <c r="K53"/>
  <c r="K49"/>
  <c r="K34"/>
  <c r="D66"/>
  <c r="D62"/>
  <c r="D59"/>
  <c r="K18" i="4" l="1"/>
  <c r="L20"/>
  <c r="L18"/>
  <c r="G20"/>
  <c r="G18"/>
  <c r="D100" i="1" l="1"/>
  <c r="D99"/>
  <c r="D98"/>
  <c r="D97"/>
  <c r="D96"/>
  <c r="D95"/>
  <c r="D94"/>
  <c r="D93"/>
  <c r="D92"/>
  <c r="F26" i="4"/>
  <c r="I26" s="1"/>
  <c r="F22"/>
  <c r="I22" s="1"/>
  <c r="J22" s="1"/>
  <c r="F20"/>
  <c r="I20" s="1"/>
  <c r="J20" s="1"/>
  <c r="F18"/>
  <c r="I18" s="1"/>
  <c r="J18" s="1"/>
  <c r="D42"/>
  <c r="D41"/>
  <c r="D40"/>
  <c r="D39"/>
  <c r="D38"/>
  <c r="D37"/>
  <c r="D36"/>
  <c r="D35"/>
  <c r="D34"/>
  <c r="J26" l="1"/>
  <c r="L72" i="1"/>
  <c r="K72"/>
  <c r="K73"/>
  <c r="K71"/>
  <c r="L73"/>
  <c r="L71"/>
  <c r="N26" i="4"/>
  <c r="O26" s="1"/>
  <c r="F11" l="1"/>
  <c r="G11" s="1"/>
  <c r="G13"/>
  <c r="L7" i="1" l="1"/>
  <c r="K7"/>
  <c r="L5"/>
  <c r="K5"/>
  <c r="L4"/>
  <c r="K4"/>
  <c r="D55"/>
  <c r="N20" i="4" l="1"/>
  <c r="O20" s="1"/>
  <c r="F5" l="1"/>
  <c r="G5" s="1"/>
  <c r="D52" i="1" l="1"/>
  <c r="D67" s="1"/>
  <c r="N22" i="4" l="1"/>
  <c r="N18"/>
  <c r="O18" s="1"/>
  <c r="D9" i="1"/>
  <c r="D8"/>
  <c r="D6"/>
  <c r="F7" i="4" l="1"/>
  <c r="G7" s="1"/>
  <c r="O22"/>
  <c r="F3"/>
  <c r="G3" s="1"/>
</calcChain>
</file>

<file path=xl/sharedStrings.xml><?xml version="1.0" encoding="utf-8"?>
<sst xmlns="http://schemas.openxmlformats.org/spreadsheetml/2006/main" count="358" uniqueCount="161">
  <si>
    <t>Cable</t>
  </si>
  <si>
    <t>Terminal 1</t>
  </si>
  <si>
    <t>Terminal 2</t>
  </si>
  <si>
    <t>Amps</t>
  </si>
  <si>
    <t>Voltage Drop</t>
  </si>
  <si>
    <t>ID#</t>
  </si>
  <si>
    <t>Color</t>
  </si>
  <si>
    <t>Use</t>
  </si>
  <si>
    <t>Type</t>
  </si>
  <si>
    <t>Max</t>
  </si>
  <si>
    <t>Typ</t>
  </si>
  <si>
    <t>black</t>
  </si>
  <si>
    <t>red</t>
  </si>
  <si>
    <t>butt</t>
  </si>
  <si>
    <t>#8 ring</t>
  </si>
  <si>
    <t>Total Circuit Length In Feet</t>
  </si>
  <si>
    <t>1 AWG Total Feet</t>
  </si>
  <si>
    <t>1 AWG Total Red</t>
  </si>
  <si>
    <t>1 AWG Total BLK</t>
  </si>
  <si>
    <t>1/4" push on</t>
  </si>
  <si>
    <t>14 AWG</t>
  </si>
  <si>
    <t>4 AWG</t>
  </si>
  <si>
    <t>1 AWG</t>
  </si>
  <si>
    <t>TOTAL</t>
  </si>
  <si>
    <t>Connector Type</t>
  </si>
  <si>
    <t>Wire Connector Quantity Wire Size and Type</t>
  </si>
  <si>
    <t>#8 Ring</t>
  </si>
  <si>
    <t>Length in FT</t>
  </si>
  <si>
    <t>Gauge</t>
  </si>
  <si>
    <t>10 AWG</t>
  </si>
  <si>
    <t>6 AWG</t>
  </si>
  <si>
    <t>8 AWG</t>
  </si>
  <si>
    <t>00</t>
  </si>
  <si>
    <t>TYP Amperage</t>
  </si>
  <si>
    <t>Total Circuit (positive plus negative conductors)</t>
  </si>
  <si>
    <t>#10 Ring</t>
  </si>
  <si>
    <t>step down butt</t>
  </si>
  <si>
    <t>1/4" ring</t>
  </si>
  <si>
    <t>1/4" Ring</t>
  </si>
  <si>
    <t>TYP</t>
  </si>
  <si>
    <t>MAX</t>
  </si>
  <si>
    <t>AMPS TABLE</t>
  </si>
  <si>
    <t>18 AWG</t>
  </si>
  <si>
    <t>Resistance Per Connection</t>
  </si>
  <si>
    <t>Wire Resistance</t>
  </si>
  <si>
    <t>Connection Point Resistance</t>
  </si>
  <si>
    <t>Voltage Drop (Connections Only)</t>
  </si>
  <si>
    <t>Voltage Drop
(Wire Only)</t>
  </si>
  <si>
    <t>Voltage Drop (%)
Wire and Connections</t>
  </si>
  <si>
    <t>Total Circuit Connections</t>
  </si>
  <si>
    <t>Wire Resistance per foot</t>
  </si>
  <si>
    <t>Voltage Drop (%)
(Wire Only)</t>
  </si>
  <si>
    <t>Voltage Drop (%)
(Connections Only)</t>
  </si>
  <si>
    <t>TOTAL Voltage Drop (Volts)
Wire and Connections</t>
  </si>
  <si>
    <t>Ohms / 1000 feet</t>
  </si>
  <si>
    <t>Ohms / foot</t>
  </si>
  <si>
    <t>Ohms / Connection</t>
  </si>
  <si>
    <t>Total Circuit (positive plus negative conductors plus connections)</t>
  </si>
  <si>
    <t>A</t>
  </si>
  <si>
    <t>B</t>
  </si>
  <si>
    <t>C</t>
  </si>
  <si>
    <t>16 AWG Total Red</t>
  </si>
  <si>
    <t>16 AWG Total BLK</t>
  </si>
  <si>
    <t>16 AWG Total White</t>
  </si>
  <si>
    <t>16 AWG Total Blue</t>
  </si>
  <si>
    <t>16 AWG Total Brown</t>
  </si>
  <si>
    <t>16 AWG Total Orange</t>
  </si>
  <si>
    <t>white</t>
  </si>
  <si>
    <t>blue</t>
  </si>
  <si>
    <t>brown</t>
  </si>
  <si>
    <t>orange</t>
  </si>
  <si>
    <t>D</t>
  </si>
  <si>
    <t>L</t>
  </si>
  <si>
    <t>O</t>
  </si>
  <si>
    <t>E</t>
  </si>
  <si>
    <t>H</t>
  </si>
  <si>
    <t>Q</t>
  </si>
  <si>
    <t>G</t>
  </si>
  <si>
    <t>N</t>
  </si>
  <si>
    <t>F</t>
  </si>
  <si>
    <t>P</t>
  </si>
  <si>
    <t>J</t>
  </si>
  <si>
    <t>K</t>
  </si>
  <si>
    <t>16 AWG</t>
  </si>
  <si>
    <t>AWG</t>
  </si>
  <si>
    <t>Helm Up / Down Switch</t>
  </si>
  <si>
    <t>70A Windlass Breaker/Isolator</t>
  </si>
  <si>
    <t>100A MRBF Always On House Buss</t>
  </si>
  <si>
    <t>AA150 Rode Counter</t>
  </si>
  <si>
    <t>Remote Receiver</t>
  </si>
  <si>
    <t>R</t>
  </si>
  <si>
    <t>Up / Down Solenoid F2 IN</t>
  </si>
  <si>
    <t>Up / Down Solenoid F1 OUT</t>
  </si>
  <si>
    <t>S</t>
  </si>
  <si>
    <t>Up / Down Solenoid Tab 3</t>
  </si>
  <si>
    <t>Up / Down Solenoid Buss Helm Switch Power</t>
  </si>
  <si>
    <t>Up / Down Solenoid Buss Power</t>
  </si>
  <si>
    <t>Up / Down Solenoid Buss Negative</t>
  </si>
  <si>
    <t>Up / Down Solenoid Buss Anchor Down</t>
  </si>
  <si>
    <t>Up / Down Solenoid Buss Anchor Up</t>
  </si>
  <si>
    <t>W</t>
  </si>
  <si>
    <t>Up / Down Solenoid Tab 2</t>
  </si>
  <si>
    <t>Up / Down Solenoid Negative Terminal</t>
  </si>
  <si>
    <t>V</t>
  </si>
  <si>
    <t>House Bank Negative Buss</t>
  </si>
  <si>
    <t>Up /  Down Solenoid Positive Terminal</t>
  </si>
  <si>
    <t>Up / Down Solenoid Buss Rode Counter Power</t>
  </si>
  <si>
    <t>Up / Down Solenoid Buss Remote Receiver Power</t>
  </si>
  <si>
    <t>M</t>
  </si>
  <si>
    <t>Sensor Cable</t>
  </si>
  <si>
    <t>gray</t>
  </si>
  <si>
    <t>Windlass Housing</t>
  </si>
  <si>
    <t>Female Connector</t>
  </si>
  <si>
    <t>Male Connector</t>
  </si>
  <si>
    <t>Extension Sensor Cable</t>
  </si>
  <si>
    <t>AA 150 Rode Counter</t>
  </si>
  <si>
    <t>AA 150 Sensor Cable Pigtail</t>
  </si>
  <si>
    <t>AA150 Sensor Cable Pigtail</t>
  </si>
  <si>
    <t>5A Inline Fuse</t>
  </si>
  <si>
    <t>Up / Down Solenoid Positive Terminal</t>
  </si>
  <si>
    <t>Up / Down Solenoid Tab 1</t>
  </si>
  <si>
    <t>6 AWG Total Red</t>
  </si>
  <si>
    <t>6 AWG Total BLK</t>
  </si>
  <si>
    <t>6 AWG Total Feet</t>
  </si>
  <si>
    <t>Up /  Down Solenoid F1 OUT</t>
  </si>
  <si>
    <t>Up /  Down Solenoid F2 IN</t>
  </si>
  <si>
    <t>Motor Pigtail</t>
  </si>
  <si>
    <t>Y</t>
  </si>
  <si>
    <t>Z</t>
  </si>
  <si>
    <t>U</t>
  </si>
  <si>
    <t>X</t>
  </si>
  <si>
    <t>T</t>
  </si>
  <si>
    <t>Sensor Pick Up</t>
  </si>
  <si>
    <t>Wire Resistance at 20 deg C</t>
  </si>
  <si>
    <t>House battery bank to Up / Down Solenoid, round trip - 1 AWG</t>
  </si>
  <si>
    <t>Voltage Drop,  house battery bank to Up / Down solenoid, round trip - 1 AWG</t>
  </si>
  <si>
    <r>
      <t xml:space="preserve">Helm switch </t>
    </r>
    <r>
      <rPr>
        <b/>
        <sz val="14"/>
        <color rgb="FFFF0000"/>
        <rFont val="Calibri"/>
        <family val="2"/>
        <scheme val="minor"/>
      </rPr>
      <t>DOWN</t>
    </r>
    <r>
      <rPr>
        <sz val="14"/>
        <color theme="1"/>
        <rFont val="Calibri"/>
        <family val="2"/>
        <scheme val="minor"/>
      </rPr>
      <t xml:space="preserve"> to Up / Down solenoid - 16 AWG</t>
    </r>
  </si>
  <si>
    <r>
      <t xml:space="preserve">Helm switch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to Up / Down solenoid - 16 AWG</t>
    </r>
  </si>
  <si>
    <r>
      <t xml:space="preserve">AA 150 Rode Counter to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</si>
  <si>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AA 150 Rode Counter to </t>
    </r>
    <r>
      <rPr>
        <b/>
        <sz val="14"/>
        <color rgb="FFFF0000"/>
        <rFont val="Calibri"/>
        <family val="2"/>
        <scheme val="minor"/>
      </rPr>
      <t>F2 IN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</si>
  <si>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Voltage Drop AA 150 Rode Counter to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Up / Down Solenoid - 16 AWG</t>
    </r>
  </si>
  <si>
    <r>
      <t xml:space="preserve">Voltage Drop AA 150 Rode Counter to </t>
    </r>
    <r>
      <rPr>
        <b/>
        <sz val="14"/>
        <color rgb="FFFF0000"/>
        <rFont val="Calibri"/>
        <family val="2"/>
        <scheme val="minor"/>
      </rPr>
      <t>F2 IN</t>
    </r>
    <r>
      <rPr>
        <sz val="14"/>
        <color theme="1"/>
        <rFont val="Calibri"/>
        <family val="2"/>
        <scheme val="minor"/>
      </rPr>
      <t xml:space="preserve"> Up / Down Solenoid - 16 AWG</t>
    </r>
  </si>
  <si>
    <t>fuse holder</t>
  </si>
  <si>
    <t>JJ</t>
  </si>
  <si>
    <t>LL</t>
  </si>
  <si>
    <t>14 AWG Total Feet</t>
  </si>
  <si>
    <t>14 AWG Total Blue</t>
  </si>
  <si>
    <t>14 AWG Total White</t>
  </si>
  <si>
    <t>14 AWG Total BLK</t>
  </si>
  <si>
    <t>14 AWG Total Red</t>
  </si>
  <si>
    <r>
      <t xml:space="preserve">Voltage Drop Helm switch </t>
    </r>
    <r>
      <rPr>
        <b/>
        <sz val="14"/>
        <color rgb="FFFF0000"/>
        <rFont val="Calibri"/>
        <family val="2"/>
        <scheme val="minor"/>
      </rPr>
      <t>UP</t>
    </r>
    <r>
      <rPr>
        <sz val="14"/>
        <color theme="1"/>
        <rFont val="Calibri"/>
        <family val="2"/>
        <scheme val="minor"/>
      </rPr>
      <t xml:space="preserve"> to Up / Down solenoid, round trip - 16 AWG</t>
    </r>
  </si>
  <si>
    <r>
      <t xml:space="preserve">Voltage Drop Helm switch </t>
    </r>
    <r>
      <rPr>
        <b/>
        <sz val="14"/>
        <color rgb="FFFF0000"/>
        <rFont val="Calibri"/>
        <family val="2"/>
        <scheme val="minor"/>
      </rPr>
      <t>DOWN</t>
    </r>
    <r>
      <rPr>
        <sz val="14"/>
        <color theme="1"/>
        <rFont val="Calibri"/>
        <family val="2"/>
        <scheme val="minor"/>
      </rPr>
      <t xml:space="preserve"> to Up / Down solenoid, round trip - 16 AWG</t>
    </r>
  </si>
  <si>
    <t>12 AWG Total Red</t>
  </si>
  <si>
    <t>12 AWG Total Brown</t>
  </si>
  <si>
    <t>12 AWG Total White</t>
  </si>
  <si>
    <t>12 AWG Total Feet</t>
  </si>
  <si>
    <t>12 AWG</t>
  </si>
  <si>
    <t>16 AWG Total Feet</t>
  </si>
  <si>
    <t>Up / Down Solenoid to windlass motor, round trip - 8 AWG</t>
  </si>
  <si>
    <t>Voltage Drop Up / Down Solenoid to windlass motor, round trip - 8 AWG</t>
  </si>
  <si>
    <t>s/v DELLA JEAN   1-09-2018    ELECTRIC WINDLASS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</si>
</sst>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#,##0.000_);[Red]\(#,##0.000\)"/>
    <numFmt numFmtId="166" formatCode="0.000_);[Red]\(0.000\)"/>
  </numFmts>
  <fonts count="5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0" fontId="2" fillId="0" borderId="3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40" fontId="2" fillId="0" borderId="5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40" fontId="2" fillId="2" borderId="9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0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40" fontId="3" fillId="4" borderId="9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2" fillId="3" borderId="11" xfId="0" applyNumberFormat="1" applyFont="1" applyFill="1" applyBorder="1" applyAlignment="1">
      <alignment horizontal="center"/>
    </xf>
    <xf numFmtId="164" fontId="3" fillId="4" borderId="1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0" xfId="0" applyFont="1" applyFill="1" applyBorder="1" applyAlignment="1">
      <alignment horizontal="center"/>
    </xf>
    <xf numFmtId="40" fontId="2" fillId="0" borderId="20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3" fillId="4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7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40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0" fontId="2" fillId="5" borderId="1" xfId="0" applyNumberFormat="1" applyFont="1" applyFill="1" applyBorder="1" applyAlignment="1">
      <alignment horizontal="center" vertical="center"/>
    </xf>
    <xf numFmtId="0" fontId="2" fillId="5" borderId="14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11" borderId="5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 vertical="center" wrapText="1"/>
    </xf>
    <xf numFmtId="0" fontId="2" fillId="14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14" borderId="26" xfId="0" applyFont="1" applyFill="1" applyBorder="1" applyAlignment="1">
      <alignment horizontal="center" vertical="center" wrapText="1"/>
    </xf>
    <xf numFmtId="165" fontId="2" fillId="14" borderId="31" xfId="0" applyNumberFormat="1" applyFont="1" applyFill="1" applyBorder="1" applyAlignment="1">
      <alignment horizontal="center" vertical="center" wrapText="1"/>
    </xf>
    <xf numFmtId="166" fontId="2" fillId="14" borderId="19" xfId="0" applyNumberFormat="1" applyFont="1" applyFill="1" applyBorder="1" applyAlignment="1">
      <alignment horizontal="center" vertical="center" wrapText="1"/>
    </xf>
    <xf numFmtId="0" fontId="2" fillId="14" borderId="2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165" fontId="2" fillId="5" borderId="31" xfId="0" applyNumberFormat="1" applyFont="1" applyFill="1" applyBorder="1" applyAlignment="1">
      <alignment horizontal="center" vertical="center"/>
    </xf>
    <xf numFmtId="165" fontId="2" fillId="5" borderId="19" xfId="0" applyNumberFormat="1" applyFont="1" applyFill="1" applyBorder="1" applyAlignment="1">
      <alignment horizontal="center" vertical="center"/>
    </xf>
    <xf numFmtId="165" fontId="2" fillId="5" borderId="24" xfId="0" applyNumberFormat="1" applyFont="1" applyFill="1" applyBorder="1" applyAlignment="1">
      <alignment horizontal="center"/>
    </xf>
    <xf numFmtId="165" fontId="2" fillId="14" borderId="19" xfId="0" applyNumberFormat="1" applyFont="1" applyFill="1" applyBorder="1" applyAlignment="1">
      <alignment horizontal="center" vertical="center" wrapText="1"/>
    </xf>
    <xf numFmtId="0" fontId="2" fillId="14" borderId="19" xfId="0" applyFont="1" applyFill="1" applyBorder="1" applyAlignment="1">
      <alignment horizontal="center"/>
    </xf>
    <xf numFmtId="0" fontId="2" fillId="0" borderId="39" xfId="0" applyFont="1" applyBorder="1" applyAlignment="1"/>
    <xf numFmtId="0" fontId="2" fillId="0" borderId="0" xfId="0" applyFont="1" applyBorder="1" applyAlignment="1"/>
    <xf numFmtId="0" fontId="2" fillId="15" borderId="11" xfId="0" applyFont="1" applyFill="1" applyBorder="1" applyAlignment="1">
      <alignment horizontal="center" vertical="center" wrapText="1"/>
    </xf>
    <xf numFmtId="10" fontId="2" fillId="15" borderId="16" xfId="0" applyNumberFormat="1" applyFont="1" applyFill="1" applyBorder="1" applyAlignment="1">
      <alignment horizontal="center"/>
    </xf>
    <xf numFmtId="0" fontId="2" fillId="15" borderId="45" xfId="0" applyFont="1" applyFill="1" applyBorder="1" applyAlignment="1">
      <alignment horizontal="center" vertical="center"/>
    </xf>
    <xf numFmtId="10" fontId="2" fillId="15" borderId="45" xfId="0" applyNumberFormat="1" applyFont="1" applyFill="1" applyBorder="1" applyAlignment="1">
      <alignment horizontal="center"/>
    </xf>
    <xf numFmtId="0" fontId="2" fillId="15" borderId="46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 vertical="center" wrapText="1"/>
    </xf>
    <xf numFmtId="10" fontId="2" fillId="5" borderId="49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/>
    </xf>
    <xf numFmtId="10" fontId="2" fillId="5" borderId="45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8" xfId="0" applyFont="1" applyFill="1" applyBorder="1"/>
    <xf numFmtId="0" fontId="2" fillId="14" borderId="12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4" borderId="25" xfId="0" applyFont="1" applyFill="1" applyBorder="1" applyAlignment="1">
      <alignment horizontal="center" vertical="center" wrapText="1"/>
    </xf>
    <xf numFmtId="10" fontId="2" fillId="14" borderId="49" xfId="0" applyNumberFormat="1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/>
    </xf>
    <xf numFmtId="0" fontId="2" fillId="14" borderId="8" xfId="0" applyFont="1" applyFill="1" applyBorder="1" applyAlignment="1">
      <alignment horizontal="center"/>
    </xf>
    <xf numFmtId="0" fontId="2" fillId="14" borderId="23" xfId="0" applyFont="1" applyFill="1" applyBorder="1" applyAlignment="1">
      <alignment horizontal="center" vertical="center" wrapText="1"/>
    </xf>
    <xf numFmtId="10" fontId="2" fillId="14" borderId="45" xfId="0" applyNumberFormat="1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/>
    </xf>
    <xf numFmtId="0" fontId="2" fillId="14" borderId="15" xfId="0" applyFont="1" applyFill="1" applyBorder="1" applyAlignment="1">
      <alignment horizontal="center"/>
    </xf>
    <xf numFmtId="0" fontId="2" fillId="15" borderId="21" xfId="0" applyFont="1" applyFill="1" applyBorder="1" applyAlignment="1">
      <alignment horizontal="center" vertical="center" wrapText="1"/>
    </xf>
    <xf numFmtId="166" fontId="2" fillId="15" borderId="44" xfId="0" applyNumberFormat="1" applyFont="1" applyFill="1" applyBorder="1" applyAlignment="1">
      <alignment horizontal="center" vertical="center"/>
    </xf>
    <xf numFmtId="166" fontId="2" fillId="15" borderId="47" xfId="0" applyNumberFormat="1" applyFont="1" applyFill="1" applyBorder="1" applyAlignment="1">
      <alignment horizontal="center" vertical="center"/>
    </xf>
    <xf numFmtId="0" fontId="2" fillId="15" borderId="48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0" fontId="2" fillId="2" borderId="14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40" fontId="2" fillId="5" borderId="9" xfId="0" applyNumberFormat="1" applyFont="1" applyFill="1" applyBorder="1" applyAlignment="1">
      <alignment horizontal="center"/>
    </xf>
    <xf numFmtId="164" fontId="2" fillId="5" borderId="9" xfId="0" applyNumberFormat="1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40" fontId="2" fillId="8" borderId="9" xfId="0" applyNumberFormat="1" applyFont="1" applyFill="1" applyBorder="1" applyAlignment="1">
      <alignment horizontal="center"/>
    </xf>
    <xf numFmtId="164" fontId="2" fillId="8" borderId="9" xfId="0" applyNumberFormat="1" applyFont="1" applyFill="1" applyBorder="1" applyAlignment="1">
      <alignment horizontal="center"/>
    </xf>
    <xf numFmtId="164" fontId="2" fillId="8" borderId="11" xfId="0" applyNumberFormat="1" applyFont="1" applyFill="1" applyBorder="1" applyAlignment="1">
      <alignment horizontal="center"/>
    </xf>
    <xf numFmtId="40" fontId="2" fillId="9" borderId="9" xfId="0" applyNumberFormat="1" applyFont="1" applyFill="1" applyBorder="1" applyAlignment="1">
      <alignment horizontal="center"/>
    </xf>
    <xf numFmtId="164" fontId="2" fillId="9" borderId="9" xfId="0" applyNumberFormat="1" applyFont="1" applyFill="1" applyBorder="1" applyAlignment="1">
      <alignment horizontal="center"/>
    </xf>
    <xf numFmtId="164" fontId="2" fillId="9" borderId="11" xfId="0" applyNumberFormat="1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40" fontId="2" fillId="16" borderId="9" xfId="0" applyNumberFormat="1" applyFont="1" applyFill="1" applyBorder="1" applyAlignment="1">
      <alignment horizontal="center"/>
    </xf>
    <xf numFmtId="164" fontId="2" fillId="16" borderId="9" xfId="0" applyNumberFormat="1" applyFont="1" applyFill="1" applyBorder="1" applyAlignment="1">
      <alignment horizontal="center"/>
    </xf>
    <xf numFmtId="164" fontId="2" fillId="16" borderId="11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40" fontId="2" fillId="0" borderId="27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center"/>
    </xf>
    <xf numFmtId="0" fontId="2" fillId="18" borderId="1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164" fontId="2" fillId="0" borderId="9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19" borderId="14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40" fontId="2" fillId="0" borderId="14" xfId="0" applyNumberFormat="1" applyFont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16" borderId="12" xfId="0" applyFont="1" applyFill="1" applyBorder="1" applyAlignment="1">
      <alignment horizontal="center"/>
    </xf>
    <xf numFmtId="0" fontId="2" fillId="16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17" borderId="7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18" borderId="7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6" borderId="41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13" borderId="41" xfId="0" applyFont="1" applyFill="1" applyBorder="1" applyAlignment="1">
      <alignment horizontal="center"/>
    </xf>
    <xf numFmtId="0" fontId="2" fillId="13" borderId="40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2" fillId="11" borderId="41" xfId="0" applyFont="1" applyFill="1" applyBorder="1" applyAlignment="1">
      <alignment horizontal="center"/>
    </xf>
    <xf numFmtId="0" fontId="2" fillId="11" borderId="40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48B54"/>
      <color rgb="FFFABF8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2"/>
  <sheetViews>
    <sheetView tabSelected="1" zoomScaleNormal="100" workbookViewId="0">
      <selection activeCell="A10" sqref="A10"/>
    </sheetView>
  </sheetViews>
  <sheetFormatPr defaultColWidth="10.7109375" defaultRowHeight="18.75"/>
  <cols>
    <col min="1" max="1" width="10.7109375" style="4"/>
    <col min="2" max="2" width="14.7109375" style="4" customWidth="1"/>
    <col min="3" max="4" width="16.7109375" style="4" customWidth="1"/>
    <col min="5" max="5" width="45.7109375" style="1" bestFit="1" customWidth="1"/>
    <col min="6" max="6" width="21.42578125" style="1" bestFit="1" customWidth="1"/>
    <col min="7" max="7" width="24.7109375" style="1" bestFit="1" customWidth="1"/>
    <col min="8" max="8" width="57.7109375" style="1" customWidth="1"/>
    <col min="9" max="9" width="10.7109375" style="4"/>
    <col min="10" max="11" width="14.7109375" style="4" customWidth="1"/>
    <col min="12" max="12" width="16.7109375" style="4" customWidth="1"/>
    <col min="13" max="13" width="16.7109375" style="1" customWidth="1"/>
    <col min="14" max="15" width="10.7109375" style="1"/>
    <col min="16" max="19" width="12.7109375" style="1" customWidth="1"/>
    <col min="20" max="16384" width="10.7109375" style="1"/>
  </cols>
  <sheetData>
    <row r="1" spans="1:12" ht="19.5" thickBot="1">
      <c r="A1" s="236" t="s">
        <v>160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/>
    </row>
    <row r="2" spans="1:12" ht="19.5" thickBot="1">
      <c r="A2" s="197" t="s">
        <v>0</v>
      </c>
      <c r="B2" s="198"/>
      <c r="C2" s="198"/>
      <c r="D2" s="198"/>
      <c r="E2" s="198" t="s">
        <v>1</v>
      </c>
      <c r="F2" s="198"/>
      <c r="G2" s="198" t="s">
        <v>2</v>
      </c>
      <c r="H2" s="198"/>
      <c r="I2" s="199" t="s">
        <v>3</v>
      </c>
      <c r="J2" s="200"/>
      <c r="K2" s="201" t="s">
        <v>4</v>
      </c>
      <c r="L2" s="202"/>
    </row>
    <row r="3" spans="1:12" ht="19.5" thickBot="1">
      <c r="A3" s="43" t="s">
        <v>5</v>
      </c>
      <c r="B3" s="52" t="s">
        <v>84</v>
      </c>
      <c r="C3" s="52" t="s">
        <v>6</v>
      </c>
      <c r="D3" s="52" t="s">
        <v>27</v>
      </c>
      <c r="E3" s="52" t="s">
        <v>7</v>
      </c>
      <c r="F3" s="52" t="s">
        <v>8</v>
      </c>
      <c r="G3" s="52" t="s">
        <v>8</v>
      </c>
      <c r="H3" s="52" t="s">
        <v>7</v>
      </c>
      <c r="I3" s="2" t="s">
        <v>9</v>
      </c>
      <c r="J3" s="2" t="s">
        <v>10</v>
      </c>
      <c r="K3" s="2" t="s">
        <v>9</v>
      </c>
      <c r="L3" s="69" t="s">
        <v>10</v>
      </c>
    </row>
    <row r="4" spans="1:12">
      <c r="A4" s="8" t="s">
        <v>58</v>
      </c>
      <c r="B4" s="74">
        <v>1</v>
      </c>
      <c r="C4" s="9" t="s">
        <v>12</v>
      </c>
      <c r="D4" s="10">
        <v>5.75</v>
      </c>
      <c r="E4" s="9" t="s">
        <v>87</v>
      </c>
      <c r="F4" s="67" t="s">
        <v>37</v>
      </c>
      <c r="G4" s="67" t="s">
        <v>37</v>
      </c>
      <c r="H4" s="9" t="s">
        <v>86</v>
      </c>
      <c r="I4" s="11">
        <f>$F$101</f>
        <v>70</v>
      </c>
      <c r="J4" s="11">
        <f>$G$101</f>
        <v>50</v>
      </c>
      <c r="K4" s="13">
        <f>I4*$D$94*D4</f>
        <v>4.9869750000000004E-2</v>
      </c>
      <c r="L4" s="26">
        <f>J4*$D$94*D4</f>
        <v>3.562125E-2</v>
      </c>
    </row>
    <row r="5" spans="1:12" ht="19.5" thickBot="1">
      <c r="A5" s="12" t="s">
        <v>59</v>
      </c>
      <c r="B5" s="75">
        <v>1</v>
      </c>
      <c r="C5" s="52" t="s">
        <v>12</v>
      </c>
      <c r="D5" s="7">
        <f>25-4.875</f>
        <v>20.125</v>
      </c>
      <c r="E5" s="52" t="s">
        <v>86</v>
      </c>
      <c r="F5" s="68" t="s">
        <v>37</v>
      </c>
      <c r="G5" s="68" t="s">
        <v>37</v>
      </c>
      <c r="H5" s="52" t="s">
        <v>105</v>
      </c>
      <c r="I5" s="2">
        <f>$F$101</f>
        <v>70</v>
      </c>
      <c r="J5" s="2">
        <f>$G$101</f>
        <v>50</v>
      </c>
      <c r="K5" s="170">
        <f>I5*$D$94*D5</f>
        <v>0.17454412499999999</v>
      </c>
      <c r="L5" s="171">
        <f>J5*$D$94*D5</f>
        <v>0.124674375</v>
      </c>
    </row>
    <row r="6" spans="1:12" ht="19.5" thickBot="1">
      <c r="A6" s="239" t="s">
        <v>17</v>
      </c>
      <c r="B6" s="240"/>
      <c r="C6" s="191"/>
      <c r="D6" s="18">
        <f>SUM(D4:D5)</f>
        <v>25.875</v>
      </c>
      <c r="E6" s="191"/>
      <c r="F6" s="191"/>
      <c r="G6" s="191"/>
      <c r="H6" s="191"/>
      <c r="I6" s="191"/>
      <c r="J6" s="191"/>
      <c r="K6" s="48"/>
      <c r="L6" s="99"/>
    </row>
    <row r="7" spans="1:12" ht="19.5" thickBot="1">
      <c r="A7" s="12" t="s">
        <v>60</v>
      </c>
      <c r="B7" s="75">
        <v>1</v>
      </c>
      <c r="C7" s="52" t="s">
        <v>11</v>
      </c>
      <c r="D7" s="7">
        <f>18-4.75</f>
        <v>13.25</v>
      </c>
      <c r="E7" s="52" t="s">
        <v>102</v>
      </c>
      <c r="F7" s="67" t="s">
        <v>37</v>
      </c>
      <c r="G7" s="67" t="s">
        <v>37</v>
      </c>
      <c r="H7" s="52" t="s">
        <v>104</v>
      </c>
      <c r="I7" s="2">
        <f>$F$101</f>
        <v>70</v>
      </c>
      <c r="J7" s="2">
        <f>$G$101</f>
        <v>50</v>
      </c>
      <c r="K7" s="13">
        <f>I7*$D$94*D7</f>
        <v>0.11491725</v>
      </c>
      <c r="L7" s="26">
        <f>J7*$D$94*D7</f>
        <v>8.2083749999999997E-2</v>
      </c>
    </row>
    <row r="8" spans="1:12" ht="19.5" thickBot="1">
      <c r="A8" s="241" t="s">
        <v>18</v>
      </c>
      <c r="B8" s="242"/>
      <c r="C8" s="192"/>
      <c r="D8" s="20">
        <f>SUM(D7:D7)</f>
        <v>13.25</v>
      </c>
      <c r="E8" s="192"/>
      <c r="F8" s="192"/>
      <c r="G8" s="192"/>
      <c r="H8" s="192"/>
      <c r="I8" s="192"/>
      <c r="J8" s="192"/>
      <c r="K8" s="21"/>
      <c r="L8" s="29"/>
    </row>
    <row r="9" spans="1:12" ht="19.5" thickBot="1">
      <c r="A9" s="211" t="s">
        <v>16</v>
      </c>
      <c r="B9" s="212"/>
      <c r="C9" s="193"/>
      <c r="D9" s="14">
        <f>SUM(D4:D5,D7:D7)</f>
        <v>39.125</v>
      </c>
      <c r="E9" s="193"/>
      <c r="F9" s="193"/>
      <c r="G9" s="193"/>
      <c r="H9" s="193"/>
      <c r="I9" s="193"/>
      <c r="J9" s="193"/>
      <c r="K9" s="15"/>
      <c r="L9" s="16"/>
    </row>
    <row r="10" spans="1:12" s="30" customFormat="1">
      <c r="A10" s="31"/>
      <c r="B10" s="31"/>
      <c r="C10" s="31"/>
      <c r="D10" s="32"/>
      <c r="E10" s="31"/>
      <c r="F10" s="31"/>
      <c r="G10" s="31"/>
      <c r="H10" s="31"/>
      <c r="I10" s="31"/>
      <c r="J10" s="31"/>
      <c r="K10" s="33"/>
      <c r="L10" s="31"/>
    </row>
    <row r="11" spans="1:12" s="30" customFormat="1" ht="19.5" thickBot="1">
      <c r="A11" s="34"/>
      <c r="B11" s="34"/>
      <c r="C11" s="34"/>
      <c r="D11" s="35"/>
      <c r="E11" s="34"/>
      <c r="F11" s="34"/>
      <c r="G11" s="34"/>
      <c r="H11" s="34"/>
      <c r="I11" s="34"/>
      <c r="J11" s="34"/>
      <c r="K11" s="36"/>
      <c r="L11" s="34"/>
    </row>
    <row r="12" spans="1:12" ht="19.5" thickBot="1">
      <c r="A12" s="197" t="s">
        <v>0</v>
      </c>
      <c r="B12" s="198"/>
      <c r="C12" s="198"/>
      <c r="D12" s="198"/>
      <c r="E12" s="198" t="s">
        <v>1</v>
      </c>
      <c r="F12" s="198"/>
      <c r="G12" s="198" t="s">
        <v>2</v>
      </c>
      <c r="H12" s="198"/>
      <c r="I12" s="199" t="s">
        <v>3</v>
      </c>
      <c r="J12" s="200"/>
      <c r="K12" s="201" t="s">
        <v>4</v>
      </c>
      <c r="L12" s="202"/>
    </row>
    <row r="13" spans="1:12" ht="19.5" thickBot="1">
      <c r="A13" s="43" t="s">
        <v>5</v>
      </c>
      <c r="B13" s="52" t="s">
        <v>84</v>
      </c>
      <c r="C13" s="52" t="s">
        <v>6</v>
      </c>
      <c r="D13" s="52" t="s">
        <v>27</v>
      </c>
      <c r="E13" s="52" t="s">
        <v>7</v>
      </c>
      <c r="F13" s="52" t="s">
        <v>8</v>
      </c>
      <c r="G13" s="52" t="s">
        <v>8</v>
      </c>
      <c r="H13" s="184" t="s">
        <v>7</v>
      </c>
      <c r="I13" s="2" t="s">
        <v>9</v>
      </c>
      <c r="J13" s="2" t="s">
        <v>10</v>
      </c>
      <c r="K13" s="2" t="s">
        <v>9</v>
      </c>
      <c r="L13" s="69" t="s">
        <v>10</v>
      </c>
    </row>
    <row r="14" spans="1:12" ht="19.5" thickBot="1">
      <c r="A14" s="8" t="s">
        <v>127</v>
      </c>
      <c r="B14" s="74">
        <v>8</v>
      </c>
      <c r="C14" s="9" t="s">
        <v>12</v>
      </c>
      <c r="D14" s="10">
        <v>8</v>
      </c>
      <c r="E14" s="9" t="s">
        <v>126</v>
      </c>
      <c r="F14" s="61" t="s">
        <v>13</v>
      </c>
      <c r="G14" s="67" t="s">
        <v>37</v>
      </c>
      <c r="H14" s="52" t="s">
        <v>124</v>
      </c>
      <c r="I14" s="11">
        <f>$F$101</f>
        <v>70</v>
      </c>
      <c r="J14" s="11">
        <f>$G$101</f>
        <v>50</v>
      </c>
      <c r="K14" s="168">
        <f>I14*$D$97*D14</f>
        <v>0.35179199999999999</v>
      </c>
      <c r="L14" s="169">
        <f>J14*$D$97*D14</f>
        <v>0.25128</v>
      </c>
    </row>
    <row r="15" spans="1:12" ht="19.5" thickBot="1">
      <c r="A15" s="239" t="s">
        <v>121</v>
      </c>
      <c r="B15" s="240"/>
      <c r="C15" s="191"/>
      <c r="D15" s="18">
        <f>SUM(D14:D14)</f>
        <v>8</v>
      </c>
      <c r="E15" s="144"/>
      <c r="F15" s="144"/>
      <c r="G15" s="144"/>
      <c r="H15" s="144"/>
      <c r="I15" s="144"/>
      <c r="J15" s="144"/>
      <c r="K15" s="48"/>
      <c r="L15" s="99"/>
    </row>
    <row r="16" spans="1:12" ht="19.5" thickBot="1">
      <c r="A16" s="12" t="s">
        <v>128</v>
      </c>
      <c r="B16" s="75">
        <v>8</v>
      </c>
      <c r="C16" s="52" t="s">
        <v>11</v>
      </c>
      <c r="D16" s="7">
        <v>8</v>
      </c>
      <c r="E16" s="9" t="s">
        <v>126</v>
      </c>
      <c r="F16" s="61" t="s">
        <v>13</v>
      </c>
      <c r="G16" s="67" t="s">
        <v>37</v>
      </c>
      <c r="H16" s="52" t="s">
        <v>125</v>
      </c>
      <c r="I16" s="2">
        <f>$F$101</f>
        <v>70</v>
      </c>
      <c r="J16" s="2">
        <f>$G$101</f>
        <v>50</v>
      </c>
      <c r="K16" s="13">
        <f>I16*$D$97*D16</f>
        <v>0.35179199999999999</v>
      </c>
      <c r="L16" s="26">
        <f>J16*$D$97*D16</f>
        <v>0.25128</v>
      </c>
    </row>
    <row r="17" spans="1:12" ht="19.5" thickBot="1">
      <c r="A17" s="241" t="s">
        <v>122</v>
      </c>
      <c r="B17" s="242"/>
      <c r="C17" s="192"/>
      <c r="D17" s="20">
        <f>SUM(D16:D16)</f>
        <v>8</v>
      </c>
      <c r="E17" s="145"/>
      <c r="F17" s="145"/>
      <c r="G17" s="145"/>
      <c r="H17" s="145"/>
      <c r="I17" s="145"/>
      <c r="J17" s="145"/>
      <c r="K17" s="21"/>
      <c r="L17" s="29"/>
    </row>
    <row r="18" spans="1:12" ht="19.5" thickBot="1">
      <c r="A18" s="211" t="s">
        <v>123</v>
      </c>
      <c r="B18" s="212"/>
      <c r="C18" s="193"/>
      <c r="D18" s="14">
        <f>SUM(D14:D14,D16:D16)</f>
        <v>16</v>
      </c>
      <c r="E18" s="146"/>
      <c r="F18" s="146"/>
      <c r="G18" s="146"/>
      <c r="H18" s="146"/>
      <c r="I18" s="146"/>
      <c r="J18" s="146"/>
      <c r="K18" s="15"/>
      <c r="L18" s="16"/>
    </row>
    <row r="19" spans="1:12" s="30" customFormat="1">
      <c r="A19" s="34"/>
      <c r="B19" s="34"/>
      <c r="C19" s="34"/>
      <c r="D19" s="35"/>
      <c r="E19" s="34"/>
      <c r="F19" s="34"/>
      <c r="G19" s="34"/>
      <c r="H19" s="34"/>
      <c r="I19" s="34"/>
      <c r="J19" s="34"/>
      <c r="K19" s="36"/>
      <c r="L19" s="34"/>
    </row>
    <row r="20" spans="1:12" s="30" customFormat="1" ht="19.5" thickBot="1">
      <c r="A20" s="34"/>
      <c r="B20" s="34"/>
      <c r="C20" s="34"/>
      <c r="D20" s="35"/>
      <c r="E20" s="34"/>
      <c r="F20" s="34"/>
      <c r="G20" s="34"/>
      <c r="H20" s="34"/>
      <c r="I20" s="34"/>
      <c r="J20" s="34"/>
      <c r="K20" s="36"/>
      <c r="L20" s="34"/>
    </row>
    <row r="21" spans="1:12" ht="19.5" thickBot="1">
      <c r="A21" s="197" t="s">
        <v>0</v>
      </c>
      <c r="B21" s="198"/>
      <c r="C21" s="198"/>
      <c r="D21" s="198"/>
      <c r="E21" s="198" t="s">
        <v>1</v>
      </c>
      <c r="F21" s="198"/>
      <c r="G21" s="198" t="s">
        <v>2</v>
      </c>
      <c r="H21" s="198"/>
      <c r="I21" s="199" t="s">
        <v>3</v>
      </c>
      <c r="J21" s="200"/>
      <c r="K21" s="201" t="s">
        <v>4</v>
      </c>
      <c r="L21" s="202"/>
    </row>
    <row r="22" spans="1:12" ht="19.5" thickBot="1">
      <c r="A22" s="51" t="s">
        <v>5</v>
      </c>
      <c r="B22" s="184" t="s">
        <v>84</v>
      </c>
      <c r="C22" s="184" t="s">
        <v>6</v>
      </c>
      <c r="D22" s="184" t="s">
        <v>27</v>
      </c>
      <c r="E22" s="184" t="s">
        <v>7</v>
      </c>
      <c r="F22" s="184" t="s">
        <v>8</v>
      </c>
      <c r="G22" s="184" t="s">
        <v>8</v>
      </c>
      <c r="H22" s="184" t="s">
        <v>7</v>
      </c>
      <c r="I22" s="185" t="s">
        <v>9</v>
      </c>
      <c r="J22" s="185" t="s">
        <v>10</v>
      </c>
      <c r="K22" s="185" t="s">
        <v>9</v>
      </c>
      <c r="L22" s="186" t="s">
        <v>10</v>
      </c>
    </row>
    <row r="23" spans="1:12" s="38" customFormat="1" ht="19.5" thickBot="1">
      <c r="A23" s="12" t="s">
        <v>129</v>
      </c>
      <c r="B23" s="75">
        <v>12</v>
      </c>
      <c r="C23" s="52" t="s">
        <v>12</v>
      </c>
      <c r="D23" s="41">
        <v>1</v>
      </c>
      <c r="E23" s="148" t="s">
        <v>119</v>
      </c>
      <c r="F23" s="151" t="s">
        <v>38</v>
      </c>
      <c r="G23" s="181" t="s">
        <v>142</v>
      </c>
      <c r="H23" s="52" t="s">
        <v>118</v>
      </c>
      <c r="I23" s="2">
        <f>$F$95</f>
        <v>4</v>
      </c>
      <c r="J23" s="2">
        <f>$G$95</f>
        <v>2</v>
      </c>
      <c r="K23" s="3">
        <f>I23*$D$101*D23</f>
        <v>1.6063999999999998E-2</v>
      </c>
      <c r="L23" s="27">
        <f>J23*$D$101*D23</f>
        <v>8.0319999999999992E-3</v>
      </c>
    </row>
    <row r="24" spans="1:12" ht="19.5" thickBot="1">
      <c r="A24" s="239" t="s">
        <v>152</v>
      </c>
      <c r="B24" s="240"/>
      <c r="C24" s="191"/>
      <c r="D24" s="18">
        <f>SUM(D23)</f>
        <v>1</v>
      </c>
      <c r="E24" s="191"/>
      <c r="F24" s="191"/>
      <c r="G24" s="191"/>
      <c r="H24" s="191"/>
      <c r="I24" s="191"/>
      <c r="J24" s="191"/>
      <c r="K24" s="48"/>
      <c r="L24" s="99"/>
    </row>
    <row r="25" spans="1:12" ht="19.5" thickBot="1">
      <c r="A25" s="177" t="s">
        <v>143</v>
      </c>
      <c r="B25" s="178">
        <v>12</v>
      </c>
      <c r="C25" s="124" t="s">
        <v>69</v>
      </c>
      <c r="D25" s="179">
        <v>1</v>
      </c>
      <c r="E25" s="124" t="s">
        <v>91</v>
      </c>
      <c r="F25" s="151" t="s">
        <v>38</v>
      </c>
      <c r="G25" s="181" t="s">
        <v>142</v>
      </c>
      <c r="H25" s="52" t="s">
        <v>118</v>
      </c>
      <c r="I25" s="157">
        <f>$F$95</f>
        <v>4</v>
      </c>
      <c r="J25" s="157">
        <f>$G$95</f>
        <v>2</v>
      </c>
      <c r="K25" s="170">
        <f>I25*$D$101*D25</f>
        <v>1.6063999999999998E-2</v>
      </c>
      <c r="L25" s="171">
        <f>J25*$D$101*D25</f>
        <v>8.0319999999999992E-3</v>
      </c>
    </row>
    <row r="26" spans="1:12" ht="19.5" thickBot="1">
      <c r="A26" s="207" t="s">
        <v>153</v>
      </c>
      <c r="B26" s="208"/>
      <c r="C26" s="189"/>
      <c r="D26" s="137">
        <f>SUM(D25:D25)</f>
        <v>1</v>
      </c>
      <c r="E26" s="164"/>
      <c r="F26" s="164"/>
      <c r="G26" s="164"/>
      <c r="H26" s="164"/>
      <c r="I26" s="164"/>
      <c r="J26" s="164"/>
      <c r="K26" s="138"/>
      <c r="L26" s="139"/>
    </row>
    <row r="27" spans="1:12" ht="19.5" thickBot="1">
      <c r="A27" s="177" t="s">
        <v>144</v>
      </c>
      <c r="B27" s="178">
        <v>12</v>
      </c>
      <c r="C27" s="124" t="s">
        <v>67</v>
      </c>
      <c r="D27" s="182">
        <v>1</v>
      </c>
      <c r="E27" s="124" t="s">
        <v>92</v>
      </c>
      <c r="F27" s="151" t="s">
        <v>38</v>
      </c>
      <c r="G27" s="181" t="s">
        <v>142</v>
      </c>
      <c r="H27" s="52" t="s">
        <v>118</v>
      </c>
      <c r="I27" s="157">
        <f>$F$95</f>
        <v>4</v>
      </c>
      <c r="J27" s="157">
        <f>$G$95</f>
        <v>2</v>
      </c>
      <c r="K27" s="170">
        <f>I27*$D$101*D27</f>
        <v>1.6063999999999998E-2</v>
      </c>
      <c r="L27" s="171">
        <f>J27*$D$101*D27</f>
        <v>8.0319999999999992E-3</v>
      </c>
    </row>
    <row r="28" spans="1:12" ht="19.5" thickBot="1">
      <c r="A28" s="205" t="s">
        <v>154</v>
      </c>
      <c r="B28" s="206"/>
      <c r="C28" s="188"/>
      <c r="D28" s="130">
        <f>SUM(D27:D27)</f>
        <v>1</v>
      </c>
      <c r="E28" s="188"/>
      <c r="F28" s="188"/>
      <c r="G28" s="188"/>
      <c r="H28" s="188"/>
      <c r="I28" s="188"/>
      <c r="J28" s="188"/>
      <c r="K28" s="131"/>
      <c r="L28" s="132"/>
    </row>
    <row r="29" spans="1:12" ht="19.5" thickBot="1">
      <c r="A29" s="211" t="s">
        <v>155</v>
      </c>
      <c r="B29" s="212"/>
      <c r="C29" s="193"/>
      <c r="D29" s="14">
        <f>SUM(D24,D26,D28)</f>
        <v>3</v>
      </c>
      <c r="E29" s="193"/>
      <c r="F29" s="193"/>
      <c r="G29" s="193"/>
      <c r="H29" s="193"/>
      <c r="I29" s="193"/>
      <c r="J29" s="193"/>
      <c r="K29" s="15"/>
      <c r="L29" s="16"/>
    </row>
    <row r="30" spans="1:12" s="30" customFormat="1">
      <c r="A30" s="34"/>
      <c r="B30" s="34"/>
      <c r="C30" s="34"/>
      <c r="D30" s="35"/>
      <c r="E30" s="34"/>
      <c r="F30" s="34"/>
      <c r="G30" s="34"/>
      <c r="H30" s="34"/>
      <c r="I30" s="34"/>
      <c r="J30" s="34"/>
      <c r="K30" s="36"/>
      <c r="L30" s="34"/>
    </row>
    <row r="31" spans="1:12" s="30" customFormat="1" ht="19.5" thickBot="1">
      <c r="A31" s="34"/>
      <c r="B31" s="34"/>
      <c r="C31" s="34"/>
      <c r="D31" s="35"/>
      <c r="E31" s="34"/>
      <c r="F31" s="34"/>
      <c r="G31" s="34"/>
      <c r="H31" s="34"/>
      <c r="I31" s="34"/>
      <c r="J31" s="34"/>
      <c r="K31" s="36"/>
      <c r="L31" s="34"/>
    </row>
    <row r="32" spans="1:12" ht="19.5" thickBot="1">
      <c r="A32" s="197" t="s">
        <v>0</v>
      </c>
      <c r="B32" s="198"/>
      <c r="C32" s="198"/>
      <c r="D32" s="198"/>
      <c r="E32" s="198" t="s">
        <v>1</v>
      </c>
      <c r="F32" s="198"/>
      <c r="G32" s="198" t="s">
        <v>2</v>
      </c>
      <c r="H32" s="198"/>
      <c r="I32" s="199" t="s">
        <v>3</v>
      </c>
      <c r="J32" s="200"/>
      <c r="K32" s="201" t="s">
        <v>4</v>
      </c>
      <c r="L32" s="202"/>
    </row>
    <row r="33" spans="1:12" ht="19.5" thickBot="1">
      <c r="A33" s="51" t="s">
        <v>5</v>
      </c>
      <c r="B33" s="184" t="s">
        <v>84</v>
      </c>
      <c r="C33" s="184" t="s">
        <v>6</v>
      </c>
      <c r="D33" s="184" t="s">
        <v>27</v>
      </c>
      <c r="E33" s="174" t="s">
        <v>7</v>
      </c>
      <c r="F33" s="174" t="s">
        <v>8</v>
      </c>
      <c r="G33" s="174" t="s">
        <v>8</v>
      </c>
      <c r="H33" s="174" t="s">
        <v>7</v>
      </c>
      <c r="I33" s="175" t="s">
        <v>9</v>
      </c>
      <c r="J33" s="175" t="s">
        <v>10</v>
      </c>
      <c r="K33" s="175" t="s">
        <v>9</v>
      </c>
      <c r="L33" s="176" t="s">
        <v>10</v>
      </c>
    </row>
    <row r="34" spans="1:12" s="38" customFormat="1" ht="19.5" thickBot="1">
      <c r="A34" s="12" t="s">
        <v>103</v>
      </c>
      <c r="B34" s="75">
        <v>14</v>
      </c>
      <c r="C34" s="52" t="s">
        <v>12</v>
      </c>
      <c r="D34" s="41">
        <v>1</v>
      </c>
      <c r="E34" s="150" t="s">
        <v>118</v>
      </c>
      <c r="F34" s="180" t="s">
        <v>142</v>
      </c>
      <c r="G34" s="155" t="s">
        <v>14</v>
      </c>
      <c r="H34" s="124" t="s">
        <v>96</v>
      </c>
      <c r="I34" s="157">
        <f>$F$95</f>
        <v>4</v>
      </c>
      <c r="J34" s="157">
        <f>$G$95</f>
        <v>2</v>
      </c>
      <c r="K34" s="3">
        <f t="shared" ref="K34" si="0">I34*$D$101*D34</f>
        <v>1.6063999999999998E-2</v>
      </c>
      <c r="L34" s="27">
        <f>J34*$D$101*D34</f>
        <v>8.0319999999999992E-3</v>
      </c>
    </row>
    <row r="35" spans="1:12" ht="19.5" thickBot="1">
      <c r="A35" s="239" t="s">
        <v>149</v>
      </c>
      <c r="B35" s="240"/>
      <c r="C35" s="191"/>
      <c r="D35" s="18">
        <f>SUM(D34)</f>
        <v>1</v>
      </c>
      <c r="E35" s="160"/>
      <c r="F35" s="160"/>
      <c r="G35" s="160"/>
      <c r="H35" s="160"/>
      <c r="I35" s="160"/>
      <c r="J35" s="160"/>
      <c r="K35" s="48"/>
      <c r="L35" s="99"/>
    </row>
    <row r="36" spans="1:12">
      <c r="A36" s="12" t="s">
        <v>93</v>
      </c>
      <c r="B36" s="75">
        <v>14</v>
      </c>
      <c r="C36" s="52" t="s">
        <v>11</v>
      </c>
      <c r="D36" s="7">
        <v>0.5</v>
      </c>
      <c r="E36" s="148" t="s">
        <v>102</v>
      </c>
      <c r="F36" s="151" t="s">
        <v>38</v>
      </c>
      <c r="G36" s="63" t="s">
        <v>14</v>
      </c>
      <c r="H36" s="52" t="s">
        <v>97</v>
      </c>
      <c r="I36" s="2">
        <f>$F$95</f>
        <v>4</v>
      </c>
      <c r="J36" s="2">
        <f>$G$95</f>
        <v>2</v>
      </c>
      <c r="K36" s="3">
        <f>I36*$D$101*D36</f>
        <v>8.0319999999999992E-3</v>
      </c>
      <c r="L36" s="27">
        <f>J36*$D$101*D36</f>
        <v>4.0159999999999996E-3</v>
      </c>
    </row>
    <row r="37" spans="1:12" ht="19.5" thickBot="1">
      <c r="A37" s="12" t="s">
        <v>130</v>
      </c>
      <c r="B37" s="75">
        <v>14</v>
      </c>
      <c r="C37" s="52" t="s">
        <v>11</v>
      </c>
      <c r="D37" s="7">
        <v>0.75</v>
      </c>
      <c r="E37" s="52" t="s">
        <v>97</v>
      </c>
      <c r="F37" s="183" t="s">
        <v>14</v>
      </c>
      <c r="G37" s="153" t="s">
        <v>19</v>
      </c>
      <c r="H37" s="124" t="s">
        <v>101</v>
      </c>
      <c r="I37" s="157">
        <f>$F$95</f>
        <v>4</v>
      </c>
      <c r="J37" s="157">
        <f>$G$95</f>
        <v>2</v>
      </c>
      <c r="K37" s="3">
        <f t="shared" ref="K37" si="1">I37*$D$101*D37</f>
        <v>1.2048E-2</v>
      </c>
      <c r="L37" s="27">
        <f>J37*$D$101*D37</f>
        <v>6.0239999999999998E-3</v>
      </c>
    </row>
    <row r="38" spans="1:12" ht="19.5" thickBot="1">
      <c r="A38" s="241" t="s">
        <v>148</v>
      </c>
      <c r="B38" s="242"/>
      <c r="C38" s="192"/>
      <c r="D38" s="20">
        <f>SUM(D36:D37)</f>
        <v>1.25</v>
      </c>
      <c r="E38" s="161"/>
      <c r="F38" s="161"/>
      <c r="G38" s="161"/>
      <c r="H38" s="161"/>
      <c r="I38" s="161"/>
      <c r="J38" s="161"/>
      <c r="K38" s="21"/>
      <c r="L38" s="29"/>
    </row>
    <row r="39" spans="1:12" s="38" customFormat="1" ht="19.5" thickBot="1">
      <c r="A39" s="12" t="s">
        <v>131</v>
      </c>
      <c r="B39" s="75">
        <v>14</v>
      </c>
      <c r="C39" s="52" t="s">
        <v>67</v>
      </c>
      <c r="D39" s="41">
        <v>0.75</v>
      </c>
      <c r="E39" s="9" t="s">
        <v>98</v>
      </c>
      <c r="F39" s="155" t="s">
        <v>14</v>
      </c>
      <c r="G39" s="153" t="s">
        <v>19</v>
      </c>
      <c r="H39" s="52" t="s">
        <v>94</v>
      </c>
      <c r="I39" s="157">
        <f>$F$95</f>
        <v>4</v>
      </c>
      <c r="J39" s="157">
        <f>$G$95</f>
        <v>2</v>
      </c>
      <c r="K39" s="3">
        <f t="shared" ref="K39" si="2">I39*$D$101*D39</f>
        <v>1.2048E-2</v>
      </c>
      <c r="L39" s="27">
        <f>J39*$D$101*D39</f>
        <v>6.0239999999999998E-3</v>
      </c>
    </row>
    <row r="40" spans="1:12" ht="19.5" thickBot="1">
      <c r="A40" s="205" t="s">
        <v>147</v>
      </c>
      <c r="B40" s="206"/>
      <c r="C40" s="188"/>
      <c r="D40" s="130">
        <f>SUM(D39)</f>
        <v>0.75</v>
      </c>
      <c r="E40" s="163"/>
      <c r="F40" s="163"/>
      <c r="G40" s="163"/>
      <c r="H40" s="163"/>
      <c r="I40" s="163"/>
      <c r="J40" s="163"/>
      <c r="K40" s="131"/>
      <c r="L40" s="132"/>
    </row>
    <row r="41" spans="1:12" ht="19.5" thickBot="1">
      <c r="A41" s="8" t="s">
        <v>100</v>
      </c>
      <c r="B41" s="74">
        <v>14</v>
      </c>
      <c r="C41" s="9" t="s">
        <v>68</v>
      </c>
      <c r="D41" s="10">
        <v>0.75</v>
      </c>
      <c r="E41" s="147" t="s">
        <v>99</v>
      </c>
      <c r="F41" s="64" t="s">
        <v>14</v>
      </c>
      <c r="G41" s="152" t="s">
        <v>19</v>
      </c>
      <c r="H41" s="9" t="s">
        <v>120</v>
      </c>
      <c r="I41" s="11">
        <f>$F$95</f>
        <v>4</v>
      </c>
      <c r="J41" s="11">
        <f>$G$95</f>
        <v>2</v>
      </c>
      <c r="K41" s="13">
        <f t="shared" ref="K41" si="3">I41*$D$101*D41</f>
        <v>1.2048E-2</v>
      </c>
      <c r="L41" s="26">
        <f>J41*$D$101*D41</f>
        <v>6.0239999999999998E-3</v>
      </c>
    </row>
    <row r="42" spans="1:12" ht="19.5" thickBot="1">
      <c r="A42" s="243" t="s">
        <v>146</v>
      </c>
      <c r="B42" s="244"/>
      <c r="C42" s="194"/>
      <c r="D42" s="134">
        <f>SUM(D41)</f>
        <v>0.75</v>
      </c>
      <c r="E42" s="165"/>
      <c r="F42" s="165"/>
      <c r="G42" s="165"/>
      <c r="H42" s="165"/>
      <c r="I42" s="165"/>
      <c r="J42" s="165"/>
      <c r="K42" s="135"/>
      <c r="L42" s="136"/>
    </row>
    <row r="43" spans="1:12" ht="19.5" thickBot="1">
      <c r="A43" s="211" t="s">
        <v>145</v>
      </c>
      <c r="B43" s="212"/>
      <c r="C43" s="193"/>
      <c r="D43" s="14">
        <f>SUM(D35,D38,D40,D42)</f>
        <v>3.75</v>
      </c>
      <c r="E43" s="162"/>
      <c r="F43" s="162"/>
      <c r="G43" s="162"/>
      <c r="H43" s="162"/>
      <c r="I43" s="162"/>
      <c r="J43" s="162"/>
      <c r="K43" s="15"/>
      <c r="L43" s="16"/>
    </row>
    <row r="44" spans="1:12" s="30" customFormat="1">
      <c r="A44" s="34"/>
      <c r="B44" s="34"/>
      <c r="C44" s="34"/>
      <c r="D44" s="35"/>
      <c r="E44" s="34"/>
      <c r="F44" s="34"/>
      <c r="G44" s="34"/>
      <c r="H44" s="34"/>
      <c r="I44" s="34"/>
      <c r="J44" s="34"/>
      <c r="K44" s="36"/>
      <c r="L44" s="34"/>
    </row>
    <row r="45" spans="1:12" s="30" customFormat="1" ht="19.5" thickBot="1">
      <c r="A45" s="34"/>
      <c r="B45" s="34"/>
      <c r="C45" s="34"/>
      <c r="D45" s="35"/>
      <c r="E45" s="34"/>
      <c r="F45" s="34"/>
      <c r="G45" s="34"/>
      <c r="H45" s="34"/>
      <c r="I45" s="34"/>
      <c r="J45" s="34"/>
      <c r="K45" s="36"/>
      <c r="L45" s="34"/>
    </row>
    <row r="46" spans="1:12" ht="19.5" thickBot="1">
      <c r="A46" s="245" t="s">
        <v>160</v>
      </c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7"/>
    </row>
    <row r="47" spans="1:12" ht="19.5" thickBot="1">
      <c r="A47" s="197" t="s">
        <v>0</v>
      </c>
      <c r="B47" s="198"/>
      <c r="C47" s="198"/>
      <c r="D47" s="198"/>
      <c r="E47" s="198" t="s">
        <v>1</v>
      </c>
      <c r="F47" s="198"/>
      <c r="G47" s="198" t="s">
        <v>2</v>
      </c>
      <c r="H47" s="198"/>
      <c r="I47" s="199" t="s">
        <v>3</v>
      </c>
      <c r="J47" s="200"/>
      <c r="K47" s="201" t="s">
        <v>4</v>
      </c>
      <c r="L47" s="202"/>
    </row>
    <row r="48" spans="1:12" ht="19.5" thickBot="1">
      <c r="A48" s="43" t="s">
        <v>5</v>
      </c>
      <c r="B48" s="52" t="s">
        <v>84</v>
      </c>
      <c r="C48" s="52" t="s">
        <v>6</v>
      </c>
      <c r="D48" s="52" t="s">
        <v>27</v>
      </c>
      <c r="E48" s="52" t="s">
        <v>7</v>
      </c>
      <c r="F48" s="52" t="s">
        <v>8</v>
      </c>
      <c r="G48" s="52" t="s">
        <v>8</v>
      </c>
      <c r="H48" s="52" t="s">
        <v>7</v>
      </c>
      <c r="I48" s="2" t="s">
        <v>9</v>
      </c>
      <c r="J48" s="2" t="s">
        <v>10</v>
      </c>
      <c r="K48" s="2" t="s">
        <v>9</v>
      </c>
      <c r="L48" s="69" t="s">
        <v>10</v>
      </c>
    </row>
    <row r="49" spans="1:12">
      <c r="A49" s="8" t="s">
        <v>74</v>
      </c>
      <c r="B49" s="74">
        <v>16</v>
      </c>
      <c r="C49" s="9" t="s">
        <v>12</v>
      </c>
      <c r="D49" s="44">
        <v>40</v>
      </c>
      <c r="E49" s="147" t="s">
        <v>85</v>
      </c>
      <c r="F49" s="152" t="s">
        <v>19</v>
      </c>
      <c r="G49" s="64" t="s">
        <v>14</v>
      </c>
      <c r="H49" s="9" t="s">
        <v>95</v>
      </c>
      <c r="I49" s="11">
        <f>$F$95</f>
        <v>4</v>
      </c>
      <c r="J49" s="11">
        <f>$G$95</f>
        <v>2</v>
      </c>
      <c r="K49" s="13">
        <f>I49*$D$101*D49</f>
        <v>0.64255999999999991</v>
      </c>
      <c r="L49" s="26">
        <f>J49*$D$101*D49</f>
        <v>0.32127999999999995</v>
      </c>
    </row>
    <row r="50" spans="1:12">
      <c r="A50" s="12" t="s">
        <v>75</v>
      </c>
      <c r="B50" s="75">
        <v>16</v>
      </c>
      <c r="C50" s="52" t="s">
        <v>12</v>
      </c>
      <c r="D50" s="7">
        <v>35</v>
      </c>
      <c r="E50" s="148" t="s">
        <v>88</v>
      </c>
      <c r="F50" s="154" t="s">
        <v>36</v>
      </c>
      <c r="G50" s="63" t="s">
        <v>14</v>
      </c>
      <c r="H50" s="52" t="s">
        <v>106</v>
      </c>
      <c r="I50" s="2">
        <f>$F$95</f>
        <v>4</v>
      </c>
      <c r="J50" s="2">
        <f>$G$95</f>
        <v>2</v>
      </c>
      <c r="K50" s="3">
        <f>I50*$D$101*D50</f>
        <v>0.56223999999999996</v>
      </c>
      <c r="L50" s="27">
        <f>J50*$D$101*D50</f>
        <v>0.28111999999999998</v>
      </c>
    </row>
    <row r="51" spans="1:12" s="38" customFormat="1" ht="19.5" thickBot="1">
      <c r="A51" s="12" t="s">
        <v>90</v>
      </c>
      <c r="B51" s="75">
        <v>16</v>
      </c>
      <c r="C51" s="52" t="s">
        <v>12</v>
      </c>
      <c r="D51" s="41">
        <v>9.5</v>
      </c>
      <c r="E51" s="148" t="s">
        <v>89</v>
      </c>
      <c r="F51" s="154" t="s">
        <v>36</v>
      </c>
      <c r="G51" s="63" t="s">
        <v>14</v>
      </c>
      <c r="H51" s="52" t="s">
        <v>107</v>
      </c>
      <c r="I51" s="2">
        <f>$F$95</f>
        <v>4</v>
      </c>
      <c r="J51" s="2">
        <f>$G$95</f>
        <v>2</v>
      </c>
      <c r="K51" s="3">
        <f>I51*$D$101*D51</f>
        <v>0.15260799999999999</v>
      </c>
      <c r="L51" s="27">
        <f>J51*$D$101*D51</f>
        <v>7.6303999999999997E-2</v>
      </c>
    </row>
    <row r="52" spans="1:12" ht="19.5" thickBot="1">
      <c r="A52" s="239" t="s">
        <v>61</v>
      </c>
      <c r="B52" s="240"/>
      <c r="C52" s="191"/>
      <c r="D52" s="18">
        <f>SUM(D49:D51)</f>
        <v>84.5</v>
      </c>
      <c r="E52" s="42"/>
      <c r="F52" s="42"/>
      <c r="G52" s="42"/>
      <c r="H52" s="42"/>
      <c r="I52" s="42"/>
      <c r="J52" s="42"/>
      <c r="K52" s="19"/>
      <c r="L52" s="28"/>
    </row>
    <row r="53" spans="1:12">
      <c r="A53" s="8" t="s">
        <v>77</v>
      </c>
      <c r="B53" s="74">
        <v>16</v>
      </c>
      <c r="C53" s="9" t="s">
        <v>11</v>
      </c>
      <c r="D53" s="44">
        <v>35</v>
      </c>
      <c r="E53" s="147" t="s">
        <v>88</v>
      </c>
      <c r="F53" s="154" t="s">
        <v>36</v>
      </c>
      <c r="G53" s="64" t="s">
        <v>14</v>
      </c>
      <c r="H53" s="9" t="s">
        <v>97</v>
      </c>
      <c r="I53" s="11">
        <f>$F$95</f>
        <v>4</v>
      </c>
      <c r="J53" s="11">
        <f>$G$95</f>
        <v>2</v>
      </c>
      <c r="K53" s="13">
        <f>I53*$D$101*D53</f>
        <v>0.56223999999999996</v>
      </c>
      <c r="L53" s="26">
        <f>J53*$D$101*D53</f>
        <v>0.28111999999999998</v>
      </c>
    </row>
    <row r="54" spans="1:12" ht="19.5" thickBot="1">
      <c r="A54" s="12" t="s">
        <v>73</v>
      </c>
      <c r="B54" s="75">
        <v>16</v>
      </c>
      <c r="C54" s="52" t="s">
        <v>11</v>
      </c>
      <c r="D54" s="7">
        <v>9.5</v>
      </c>
      <c r="E54" s="148" t="s">
        <v>89</v>
      </c>
      <c r="F54" s="154" t="s">
        <v>36</v>
      </c>
      <c r="G54" s="63" t="s">
        <v>14</v>
      </c>
      <c r="H54" s="52" t="s">
        <v>97</v>
      </c>
      <c r="I54" s="2">
        <f>$F$95</f>
        <v>4</v>
      </c>
      <c r="J54" s="2">
        <f>$G$95</f>
        <v>2</v>
      </c>
      <c r="K54" s="3">
        <f>I54*$D$101*D54</f>
        <v>0.15260799999999999</v>
      </c>
      <c r="L54" s="27">
        <f>J54*$D$101*D54</f>
        <v>7.6303999999999997E-2</v>
      </c>
    </row>
    <row r="55" spans="1:12" ht="19.5" thickBot="1">
      <c r="A55" s="241" t="s">
        <v>62</v>
      </c>
      <c r="B55" s="242"/>
      <c r="C55" s="192"/>
      <c r="D55" s="20">
        <f>SUM(D53:D54)</f>
        <v>44.5</v>
      </c>
      <c r="E55" s="39"/>
      <c r="F55" s="39"/>
      <c r="G55" s="39"/>
      <c r="H55" s="39"/>
      <c r="I55" s="39"/>
      <c r="J55" s="39"/>
      <c r="K55" s="21"/>
      <c r="L55" s="29"/>
    </row>
    <row r="56" spans="1:12">
      <c r="A56" s="8" t="s">
        <v>71</v>
      </c>
      <c r="B56" s="74">
        <v>16</v>
      </c>
      <c r="C56" s="9" t="s">
        <v>67</v>
      </c>
      <c r="D56" s="44">
        <v>40</v>
      </c>
      <c r="E56" s="147" t="s">
        <v>85</v>
      </c>
      <c r="F56" s="152" t="s">
        <v>19</v>
      </c>
      <c r="G56" s="64" t="s">
        <v>14</v>
      </c>
      <c r="H56" s="9" t="s">
        <v>98</v>
      </c>
      <c r="I56" s="11">
        <f>$F$95</f>
        <v>4</v>
      </c>
      <c r="J56" s="11">
        <f>$G$95</f>
        <v>2</v>
      </c>
      <c r="K56" s="13">
        <f>I56*$D$101*D56</f>
        <v>0.64255999999999991</v>
      </c>
      <c r="L56" s="26">
        <f>J56*$D$101*D56</f>
        <v>0.32127999999999995</v>
      </c>
    </row>
    <row r="57" spans="1:12">
      <c r="A57" s="12" t="s">
        <v>72</v>
      </c>
      <c r="B57" s="75">
        <v>16</v>
      </c>
      <c r="C57" s="52" t="s">
        <v>67</v>
      </c>
      <c r="D57" s="7">
        <v>36</v>
      </c>
      <c r="E57" s="148" t="s">
        <v>88</v>
      </c>
      <c r="F57" s="154" t="s">
        <v>36</v>
      </c>
      <c r="G57" s="62" t="s">
        <v>13</v>
      </c>
      <c r="H57" s="52" t="s">
        <v>118</v>
      </c>
      <c r="I57" s="2">
        <f>$F$95</f>
        <v>4</v>
      </c>
      <c r="J57" s="2">
        <f>$G$95</f>
        <v>2</v>
      </c>
      <c r="K57" s="3">
        <f>I57*$D$101*D57</f>
        <v>0.57830399999999993</v>
      </c>
      <c r="L57" s="27">
        <f>J57*$D$101*D57</f>
        <v>0.28915199999999996</v>
      </c>
    </row>
    <row r="58" spans="1:12" s="38" customFormat="1" ht="19.5" thickBot="1">
      <c r="A58" s="12" t="s">
        <v>80</v>
      </c>
      <c r="B58" s="75">
        <v>16</v>
      </c>
      <c r="C58" s="52" t="s">
        <v>67</v>
      </c>
      <c r="D58" s="41">
        <v>9.5</v>
      </c>
      <c r="E58" s="148" t="s">
        <v>89</v>
      </c>
      <c r="F58" s="154" t="s">
        <v>36</v>
      </c>
      <c r="G58" s="63" t="s">
        <v>14</v>
      </c>
      <c r="H58" s="52" t="s">
        <v>98</v>
      </c>
      <c r="I58" s="2">
        <f>$F$95</f>
        <v>4</v>
      </c>
      <c r="J58" s="2">
        <f>$G$95</f>
        <v>2</v>
      </c>
      <c r="K58" s="3">
        <f>I58*$D$101*D58</f>
        <v>0.15260799999999999</v>
      </c>
      <c r="L58" s="27">
        <f>J58*$D$101*D58</f>
        <v>7.6303999999999997E-2</v>
      </c>
    </row>
    <row r="59" spans="1:12" ht="19.5" thickBot="1">
      <c r="A59" s="205" t="s">
        <v>63</v>
      </c>
      <c r="B59" s="206"/>
      <c r="C59" s="188"/>
      <c r="D59" s="130">
        <f>SUM(D56:D58)</f>
        <v>85.5</v>
      </c>
      <c r="E59" s="129"/>
      <c r="F59" s="129"/>
      <c r="G59" s="129"/>
      <c r="H59" s="129"/>
      <c r="I59" s="129"/>
      <c r="J59" s="129"/>
      <c r="K59" s="131"/>
      <c r="L59" s="132"/>
    </row>
    <row r="60" spans="1:12">
      <c r="A60" s="8" t="s">
        <v>79</v>
      </c>
      <c r="B60" s="74">
        <v>16</v>
      </c>
      <c r="C60" s="9" t="s">
        <v>68</v>
      </c>
      <c r="D60" s="44">
        <v>40</v>
      </c>
      <c r="E60" s="147" t="s">
        <v>85</v>
      </c>
      <c r="F60" s="152" t="s">
        <v>19</v>
      </c>
      <c r="G60" s="64" t="s">
        <v>14</v>
      </c>
      <c r="H60" s="9" t="s">
        <v>99</v>
      </c>
      <c r="I60" s="11">
        <f>$F$95</f>
        <v>4</v>
      </c>
      <c r="J60" s="11">
        <f>$G$95</f>
        <v>2</v>
      </c>
      <c r="K60" s="13">
        <f>I60*$D$101*D60</f>
        <v>0.64255999999999991</v>
      </c>
      <c r="L60" s="26">
        <f>J60*$D$101*D60</f>
        <v>0.32127999999999995</v>
      </c>
    </row>
    <row r="61" spans="1:12" ht="19.5" thickBot="1">
      <c r="A61" s="12" t="s">
        <v>76</v>
      </c>
      <c r="B61" s="75">
        <v>16</v>
      </c>
      <c r="C61" s="52" t="s">
        <v>68</v>
      </c>
      <c r="D61" s="7">
        <v>9.5</v>
      </c>
      <c r="E61" s="148" t="s">
        <v>89</v>
      </c>
      <c r="F61" s="154" t="s">
        <v>36</v>
      </c>
      <c r="G61" s="63" t="s">
        <v>14</v>
      </c>
      <c r="H61" s="52" t="s">
        <v>99</v>
      </c>
      <c r="I61" s="2">
        <f>$F$95</f>
        <v>4</v>
      </c>
      <c r="J61" s="2">
        <f>$G$95</f>
        <v>2</v>
      </c>
      <c r="K61" s="3">
        <f>I61*$D$101*D61</f>
        <v>0.15260799999999999</v>
      </c>
      <c r="L61" s="27">
        <f>J61*$D$101*D61</f>
        <v>7.6303999999999997E-2</v>
      </c>
    </row>
    <row r="62" spans="1:12" ht="19.5" thickBot="1">
      <c r="A62" s="243" t="s">
        <v>64</v>
      </c>
      <c r="B62" s="244"/>
      <c r="C62" s="194"/>
      <c r="D62" s="134">
        <f>SUM(D60:D61)</f>
        <v>49.5</v>
      </c>
      <c r="E62" s="133"/>
      <c r="F62" s="133"/>
      <c r="G62" s="133"/>
      <c r="H62" s="133"/>
      <c r="I62" s="133"/>
      <c r="J62" s="133"/>
      <c r="K62" s="135"/>
      <c r="L62" s="136"/>
    </row>
    <row r="63" spans="1:12" ht="19.5" thickBot="1">
      <c r="A63" s="8" t="s">
        <v>81</v>
      </c>
      <c r="B63" s="74">
        <v>16</v>
      </c>
      <c r="C63" s="9" t="s">
        <v>69</v>
      </c>
      <c r="D63" s="44">
        <v>36</v>
      </c>
      <c r="E63" s="9" t="s">
        <v>88</v>
      </c>
      <c r="F63" s="154" t="s">
        <v>36</v>
      </c>
      <c r="G63" s="61" t="s">
        <v>13</v>
      </c>
      <c r="H63" s="52" t="s">
        <v>118</v>
      </c>
      <c r="I63" s="11">
        <f>$F$95</f>
        <v>4</v>
      </c>
      <c r="J63" s="11">
        <f>$G$95</f>
        <v>2</v>
      </c>
      <c r="K63" s="13">
        <f>I63*$D$101*D63</f>
        <v>0.57830399999999993</v>
      </c>
      <c r="L63" s="26">
        <f>J63*$D$101*D63</f>
        <v>0.28915199999999996</v>
      </c>
    </row>
    <row r="64" spans="1:12" ht="19.5" thickBot="1">
      <c r="A64" s="207" t="s">
        <v>65</v>
      </c>
      <c r="B64" s="208"/>
      <c r="C64" s="189"/>
      <c r="D64" s="137">
        <f>D63</f>
        <v>36</v>
      </c>
      <c r="E64" s="164"/>
      <c r="F64" s="164"/>
      <c r="G64" s="164"/>
      <c r="H64" s="164"/>
      <c r="I64" s="164"/>
      <c r="J64" s="164"/>
      <c r="K64" s="138"/>
      <c r="L64" s="139"/>
    </row>
    <row r="65" spans="1:14" ht="19.5" thickBot="1">
      <c r="A65" s="8" t="s">
        <v>82</v>
      </c>
      <c r="B65" s="74">
        <v>16</v>
      </c>
      <c r="C65" s="9" t="s">
        <v>70</v>
      </c>
      <c r="D65" s="44">
        <v>35</v>
      </c>
      <c r="E65" s="9" t="s">
        <v>88</v>
      </c>
      <c r="F65" s="154" t="s">
        <v>36</v>
      </c>
      <c r="G65" s="64" t="s">
        <v>14</v>
      </c>
      <c r="H65" s="9" t="s">
        <v>99</v>
      </c>
      <c r="I65" s="11">
        <f>$F$95</f>
        <v>4</v>
      </c>
      <c r="J65" s="11">
        <f>$G$95</f>
        <v>2</v>
      </c>
      <c r="K65" s="13">
        <f>I65*$D$101*D65</f>
        <v>0.56223999999999996</v>
      </c>
      <c r="L65" s="26">
        <f>J65*$D$101*D65</f>
        <v>0.28111999999999998</v>
      </c>
    </row>
    <row r="66" spans="1:14" ht="19.5" thickBot="1">
      <c r="A66" s="209" t="s">
        <v>66</v>
      </c>
      <c r="B66" s="210"/>
      <c r="C66" s="190"/>
      <c r="D66" s="141">
        <f>SUM(D65:D65)</f>
        <v>35</v>
      </c>
      <c r="E66" s="140"/>
      <c r="F66" s="140"/>
      <c r="G66" s="140"/>
      <c r="H66" s="140"/>
      <c r="I66" s="140"/>
      <c r="J66" s="140"/>
      <c r="K66" s="142"/>
      <c r="L66" s="143"/>
    </row>
    <row r="67" spans="1:14" ht="19.5" thickBot="1">
      <c r="A67" s="203" t="s">
        <v>157</v>
      </c>
      <c r="B67" s="204"/>
      <c r="C67" s="187"/>
      <c r="D67" s="126">
        <f>SUM(D52,D55,D59,D62,D64,D66)</f>
        <v>335</v>
      </c>
      <c r="E67" s="125"/>
      <c r="F67" s="125"/>
      <c r="G67" s="125"/>
      <c r="H67" s="125"/>
      <c r="I67" s="125"/>
      <c r="J67" s="125"/>
      <c r="K67" s="127"/>
      <c r="L67" s="128"/>
    </row>
    <row r="68" spans="1:14" s="30" customFormat="1" ht="19.5" thickBot="1">
      <c r="A68" s="34"/>
      <c r="B68" s="34"/>
      <c r="C68" s="34"/>
      <c r="D68" s="35"/>
      <c r="E68" s="34"/>
      <c r="F68" s="34"/>
      <c r="G68" s="34"/>
      <c r="H68" s="34"/>
      <c r="I68" s="34"/>
      <c r="J68" s="34"/>
      <c r="K68" s="36"/>
      <c r="L68" s="34"/>
    </row>
    <row r="69" spans="1:14" ht="19.5" thickBot="1">
      <c r="A69" s="197" t="s">
        <v>0</v>
      </c>
      <c r="B69" s="198"/>
      <c r="C69" s="198"/>
      <c r="D69" s="198"/>
      <c r="E69" s="198" t="s">
        <v>1</v>
      </c>
      <c r="F69" s="198"/>
      <c r="G69" s="198" t="s">
        <v>2</v>
      </c>
      <c r="H69" s="198"/>
      <c r="I69" s="199" t="s">
        <v>3</v>
      </c>
      <c r="J69" s="200"/>
      <c r="K69" s="201" t="s">
        <v>4</v>
      </c>
      <c r="L69" s="202"/>
    </row>
    <row r="70" spans="1:14" ht="19.5" thickBot="1">
      <c r="A70" s="43" t="s">
        <v>5</v>
      </c>
      <c r="B70" s="52" t="s">
        <v>84</v>
      </c>
      <c r="C70" s="52" t="s">
        <v>6</v>
      </c>
      <c r="D70" s="52" t="s">
        <v>27</v>
      </c>
      <c r="E70" s="52" t="s">
        <v>7</v>
      </c>
      <c r="F70" s="52" t="s">
        <v>8</v>
      </c>
      <c r="G70" s="52" t="s">
        <v>8</v>
      </c>
      <c r="H70" s="52" t="s">
        <v>7</v>
      </c>
      <c r="I70" s="2" t="s">
        <v>9</v>
      </c>
      <c r="J70" s="2" t="s">
        <v>10</v>
      </c>
      <c r="K70" s="2" t="s">
        <v>9</v>
      </c>
      <c r="L70" s="69" t="s">
        <v>10</v>
      </c>
    </row>
    <row r="71" spans="1:14">
      <c r="A71" s="8" t="s">
        <v>78</v>
      </c>
      <c r="B71" s="74" t="s">
        <v>109</v>
      </c>
      <c r="C71" s="9" t="s">
        <v>110</v>
      </c>
      <c r="D71" s="10">
        <v>6.5</v>
      </c>
      <c r="E71" s="9" t="s">
        <v>111</v>
      </c>
      <c r="F71" s="149" t="s">
        <v>132</v>
      </c>
      <c r="G71" s="158" t="s">
        <v>112</v>
      </c>
      <c r="H71" s="9" t="s">
        <v>114</v>
      </c>
      <c r="I71" s="11">
        <f>$F$95</f>
        <v>4</v>
      </c>
      <c r="J71" s="11">
        <f>$G$95</f>
        <v>2</v>
      </c>
      <c r="K71" s="13">
        <f>I71*$D$94*D71</f>
        <v>3.2214000000000001E-3</v>
      </c>
      <c r="L71" s="26">
        <f>J71*$D$94*D71</f>
        <v>1.6107000000000001E-3</v>
      </c>
    </row>
    <row r="72" spans="1:14">
      <c r="A72" s="12" t="s">
        <v>108</v>
      </c>
      <c r="B72" s="75" t="s">
        <v>109</v>
      </c>
      <c r="C72" s="52" t="s">
        <v>110</v>
      </c>
      <c r="D72" s="7">
        <v>49</v>
      </c>
      <c r="E72" s="52" t="s">
        <v>114</v>
      </c>
      <c r="F72" s="63" t="s">
        <v>113</v>
      </c>
      <c r="G72" s="63" t="s">
        <v>113</v>
      </c>
      <c r="H72" s="52" t="s">
        <v>117</v>
      </c>
      <c r="I72" s="2">
        <f>$F$95</f>
        <v>4</v>
      </c>
      <c r="J72" s="2">
        <f>$G$95</f>
        <v>2</v>
      </c>
      <c r="K72" s="3">
        <f>I72*$D$94*D72</f>
        <v>2.4284400000000001E-2</v>
      </c>
      <c r="L72" s="27">
        <f>J72*$D$94*D72</f>
        <v>1.2142200000000001E-2</v>
      </c>
    </row>
    <row r="73" spans="1:14" ht="19.5" thickBot="1">
      <c r="A73" s="12"/>
      <c r="B73" s="75" t="s">
        <v>109</v>
      </c>
      <c r="C73" s="52" t="s">
        <v>110</v>
      </c>
      <c r="D73" s="7"/>
      <c r="E73" s="52" t="s">
        <v>116</v>
      </c>
      <c r="F73" s="159" t="s">
        <v>112</v>
      </c>
      <c r="G73" s="157" t="s">
        <v>88</v>
      </c>
      <c r="H73" s="52" t="s">
        <v>115</v>
      </c>
      <c r="I73" s="157">
        <f>$F$95</f>
        <v>4</v>
      </c>
      <c r="J73" s="157">
        <f>$G$95</f>
        <v>2</v>
      </c>
      <c r="K73" s="3">
        <f>I73*$D$94*D73</f>
        <v>0</v>
      </c>
      <c r="L73" s="27">
        <f>J73*$D$94*D73</f>
        <v>0</v>
      </c>
    </row>
    <row r="74" spans="1:14" ht="19.5" thickBot="1">
      <c r="A74" s="211" t="s">
        <v>109</v>
      </c>
      <c r="B74" s="212"/>
      <c r="C74" s="193"/>
      <c r="D74" s="14">
        <f>SUM(D71:D73)</f>
        <v>55.5</v>
      </c>
      <c r="E74" s="146"/>
      <c r="F74" s="146"/>
      <c r="G74" s="146"/>
      <c r="H74" s="146"/>
      <c r="I74" s="146"/>
      <c r="J74" s="146"/>
      <c r="K74" s="15"/>
      <c r="L74" s="16"/>
    </row>
    <row r="75" spans="1:14" s="30" customFormat="1">
      <c r="A75" s="31"/>
      <c r="B75" s="31"/>
      <c r="C75" s="31"/>
      <c r="D75" s="32"/>
      <c r="E75" s="31"/>
      <c r="F75" s="31"/>
      <c r="G75" s="31"/>
      <c r="H75" s="31"/>
      <c r="I75" s="31"/>
      <c r="J75" s="31"/>
      <c r="K75" s="33"/>
      <c r="L75" s="34"/>
    </row>
    <row r="76" spans="1:14" s="30" customFormat="1" ht="19.5" thickBot="1">
      <c r="A76" s="49"/>
      <c r="B76" s="49"/>
      <c r="C76" s="49"/>
      <c r="D76" s="156"/>
      <c r="E76" s="49"/>
      <c r="F76" s="49"/>
      <c r="G76" s="49"/>
      <c r="H76" s="49"/>
      <c r="I76" s="49"/>
      <c r="J76" s="49"/>
      <c r="K76" s="50"/>
      <c r="L76" s="34"/>
    </row>
    <row r="77" spans="1:14" ht="24" customHeight="1" thickBot="1">
      <c r="A77" s="195" t="s">
        <v>25</v>
      </c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</row>
    <row r="78" spans="1:14" ht="20.25" customHeight="1">
      <c r="A78" s="217" t="s">
        <v>24</v>
      </c>
      <c r="B78" s="218"/>
      <c r="C78" s="24" t="s">
        <v>42</v>
      </c>
      <c r="D78" s="24" t="s">
        <v>83</v>
      </c>
      <c r="E78" s="24" t="s">
        <v>20</v>
      </c>
      <c r="F78" s="24" t="s">
        <v>156</v>
      </c>
      <c r="G78" s="24" t="s">
        <v>29</v>
      </c>
      <c r="H78" s="24" t="s">
        <v>31</v>
      </c>
      <c r="I78" s="24" t="s">
        <v>30</v>
      </c>
      <c r="J78" s="24" t="s">
        <v>21</v>
      </c>
      <c r="K78" s="24" t="s">
        <v>22</v>
      </c>
      <c r="L78" s="70" t="s">
        <v>23</v>
      </c>
      <c r="M78" s="4"/>
      <c r="N78" s="4"/>
    </row>
    <row r="79" spans="1:14" ht="20.25" customHeight="1">
      <c r="A79" s="219" t="s">
        <v>13</v>
      </c>
      <c r="B79" s="220"/>
      <c r="C79" s="52"/>
      <c r="D79" s="17">
        <v>2</v>
      </c>
      <c r="E79" s="17"/>
      <c r="F79" s="52"/>
      <c r="G79" s="40"/>
      <c r="H79" s="45">
        <v>2</v>
      </c>
      <c r="I79" s="40"/>
      <c r="J79" s="17"/>
      <c r="K79" s="17"/>
      <c r="L79" s="22">
        <f t="shared" ref="L79:L87" si="4">SUM(C79:K79)</f>
        <v>4</v>
      </c>
      <c r="M79" s="4"/>
      <c r="N79" s="4"/>
    </row>
    <row r="80" spans="1:14" ht="20.25" customHeight="1">
      <c r="A80" s="224" t="s">
        <v>36</v>
      </c>
      <c r="B80" s="225"/>
      <c r="C80" s="52">
        <v>9</v>
      </c>
      <c r="D80" s="52">
        <v>9</v>
      </c>
      <c r="E80" s="52"/>
      <c r="F80" s="52"/>
      <c r="G80" s="52"/>
      <c r="H80" s="52"/>
      <c r="I80" s="52"/>
      <c r="J80" s="52"/>
      <c r="K80" s="52"/>
      <c r="L80" s="22">
        <f t="shared" si="4"/>
        <v>18</v>
      </c>
      <c r="M80" s="4"/>
      <c r="N80" s="4"/>
    </row>
    <row r="81" spans="1:14" ht="20.25" customHeight="1">
      <c r="A81" s="226" t="s">
        <v>19</v>
      </c>
      <c r="B81" s="227"/>
      <c r="C81" s="52"/>
      <c r="D81" s="17">
        <v>3</v>
      </c>
      <c r="E81" s="17">
        <v>3</v>
      </c>
      <c r="F81" s="52"/>
      <c r="G81" s="40"/>
      <c r="H81" s="45"/>
      <c r="I81" s="40"/>
      <c r="J81" s="17"/>
      <c r="K81" s="17"/>
      <c r="L81" s="22">
        <f t="shared" si="4"/>
        <v>6</v>
      </c>
      <c r="M81" s="4"/>
      <c r="N81" s="4"/>
    </row>
    <row r="82" spans="1:14" ht="20.25" customHeight="1">
      <c r="A82" s="228" t="s">
        <v>26</v>
      </c>
      <c r="B82" s="229"/>
      <c r="C82" s="52"/>
      <c r="D82" s="17">
        <v>10</v>
      </c>
      <c r="E82" s="17">
        <v>5</v>
      </c>
      <c r="F82" s="52"/>
      <c r="G82" s="40"/>
      <c r="H82" s="45"/>
      <c r="I82" s="40"/>
      <c r="J82" s="17"/>
      <c r="K82" s="17"/>
      <c r="L82" s="22">
        <f t="shared" si="4"/>
        <v>15</v>
      </c>
      <c r="M82" s="4"/>
      <c r="N82" s="4"/>
    </row>
    <row r="83" spans="1:14" ht="20.25" customHeight="1">
      <c r="A83" s="230" t="s">
        <v>35</v>
      </c>
      <c r="B83" s="231"/>
      <c r="C83" s="52"/>
      <c r="D83" s="52"/>
      <c r="E83" s="52"/>
      <c r="F83" s="52"/>
      <c r="G83" s="52"/>
      <c r="H83" s="52"/>
      <c r="I83" s="52"/>
      <c r="J83" s="52"/>
      <c r="K83" s="52"/>
      <c r="L83" s="22">
        <f t="shared" si="4"/>
        <v>0</v>
      </c>
      <c r="M83" s="4"/>
      <c r="N83" s="4"/>
    </row>
    <row r="84" spans="1:14" ht="20.25" customHeight="1">
      <c r="A84" s="232" t="s">
        <v>38</v>
      </c>
      <c r="B84" s="233"/>
      <c r="C84" s="52"/>
      <c r="D84" s="52"/>
      <c r="E84" s="52">
        <v>1</v>
      </c>
      <c r="F84" s="52">
        <v>3</v>
      </c>
      <c r="G84" s="52"/>
      <c r="H84" s="52">
        <v>2</v>
      </c>
      <c r="I84" s="52"/>
      <c r="J84" s="52"/>
      <c r="K84" s="52">
        <v>6</v>
      </c>
      <c r="L84" s="22">
        <f t="shared" si="4"/>
        <v>12</v>
      </c>
      <c r="M84" s="4"/>
      <c r="N84" s="4"/>
    </row>
    <row r="85" spans="1:14" ht="20.25" customHeight="1">
      <c r="A85" s="213" t="s">
        <v>132</v>
      </c>
      <c r="B85" s="214"/>
      <c r="C85" s="52">
        <v>1</v>
      </c>
      <c r="D85" s="52"/>
      <c r="E85" s="52"/>
      <c r="F85" s="52"/>
      <c r="G85" s="52"/>
      <c r="H85" s="52"/>
      <c r="I85" s="52"/>
      <c r="J85" s="52"/>
      <c r="K85" s="52"/>
      <c r="L85" s="22">
        <f t="shared" si="4"/>
        <v>1</v>
      </c>
      <c r="M85" s="4"/>
      <c r="N85" s="4"/>
    </row>
    <row r="86" spans="1:14" ht="20.25" customHeight="1">
      <c r="A86" s="215" t="s">
        <v>112</v>
      </c>
      <c r="B86" s="216"/>
      <c r="C86" s="52">
        <v>2</v>
      </c>
      <c r="D86" s="52"/>
      <c r="E86" s="52"/>
      <c r="F86" s="52"/>
      <c r="G86" s="52"/>
      <c r="H86" s="52"/>
      <c r="I86" s="52"/>
      <c r="J86" s="52"/>
      <c r="K86" s="52"/>
      <c r="L86" s="22">
        <f t="shared" si="4"/>
        <v>2</v>
      </c>
      <c r="M86" s="4"/>
      <c r="N86" s="4"/>
    </row>
    <row r="87" spans="1:14" ht="20.25" customHeight="1" thickBot="1">
      <c r="A87" s="234" t="s">
        <v>113</v>
      </c>
      <c r="B87" s="235"/>
      <c r="C87" s="124">
        <v>2</v>
      </c>
      <c r="D87" s="124"/>
      <c r="E87" s="124"/>
      <c r="F87" s="124"/>
      <c r="G87" s="124"/>
      <c r="H87" s="124"/>
      <c r="I87" s="124"/>
      <c r="J87" s="124"/>
      <c r="K87" s="124"/>
      <c r="L87" s="23">
        <f t="shared" si="4"/>
        <v>2</v>
      </c>
      <c r="M87" s="4"/>
      <c r="N87" s="4"/>
    </row>
    <row r="89" spans="1:14" ht="19.5" thickBot="1"/>
    <row r="90" spans="1:14" ht="19.5" thickBot="1">
      <c r="B90" s="221" t="s">
        <v>133</v>
      </c>
      <c r="C90" s="223"/>
      <c r="D90" s="222"/>
      <c r="F90" s="221" t="s">
        <v>41</v>
      </c>
      <c r="G90" s="222"/>
    </row>
    <row r="91" spans="1:14" ht="38.25" thickBot="1">
      <c r="B91" s="51" t="s">
        <v>28</v>
      </c>
      <c r="C91" s="65" t="s">
        <v>54</v>
      </c>
      <c r="D91" s="66" t="s">
        <v>55</v>
      </c>
      <c r="F91" s="25" t="s">
        <v>40</v>
      </c>
      <c r="G91" s="70" t="s">
        <v>39</v>
      </c>
    </row>
    <row r="92" spans="1:14">
      <c r="B92" s="46">
        <v>0</v>
      </c>
      <c r="C92" s="52">
        <v>7.7899999999999997E-2</v>
      </c>
      <c r="D92" s="22">
        <f t="shared" ref="D92:D100" si="5">C92/1000</f>
        <v>7.7899999999999996E-5</v>
      </c>
      <c r="F92" s="71">
        <v>1</v>
      </c>
      <c r="G92" s="72">
        <v>1</v>
      </c>
    </row>
    <row r="93" spans="1:14">
      <c r="B93" s="46">
        <v>0</v>
      </c>
      <c r="C93" s="52">
        <v>9.8299999999999998E-2</v>
      </c>
      <c r="D93" s="22">
        <f t="shared" si="5"/>
        <v>9.8300000000000004E-5</v>
      </c>
      <c r="F93" s="43">
        <v>2</v>
      </c>
      <c r="G93" s="22">
        <v>2</v>
      </c>
    </row>
    <row r="94" spans="1:14">
      <c r="B94" s="46">
        <v>1</v>
      </c>
      <c r="C94" s="52">
        <v>0.1239</v>
      </c>
      <c r="D94" s="22">
        <f t="shared" si="5"/>
        <v>1.239E-4</v>
      </c>
      <c r="F94" s="43">
        <v>3</v>
      </c>
      <c r="G94" s="22">
        <v>3</v>
      </c>
    </row>
    <row r="95" spans="1:14">
      <c r="B95" s="46">
        <v>4</v>
      </c>
      <c r="C95" s="52">
        <v>0.2485</v>
      </c>
      <c r="D95" s="22">
        <f t="shared" si="5"/>
        <v>2.4850000000000002E-4</v>
      </c>
      <c r="F95" s="43">
        <v>4</v>
      </c>
      <c r="G95" s="22">
        <v>2</v>
      </c>
    </row>
    <row r="96" spans="1:14">
      <c r="B96" s="46">
        <v>6</v>
      </c>
      <c r="C96" s="52">
        <v>0.39510000000000001</v>
      </c>
      <c r="D96" s="22">
        <f t="shared" si="5"/>
        <v>3.9510000000000001E-4</v>
      </c>
      <c r="F96" s="43">
        <v>5</v>
      </c>
      <c r="G96" s="22">
        <v>2</v>
      </c>
    </row>
    <row r="97" spans="2:7">
      <c r="B97" s="46">
        <v>8</v>
      </c>
      <c r="C97" s="52">
        <v>0.62819999999999998</v>
      </c>
      <c r="D97" s="22">
        <f t="shared" si="5"/>
        <v>6.2819999999999998E-4</v>
      </c>
      <c r="F97" s="43">
        <v>15</v>
      </c>
      <c r="G97" s="22">
        <v>10</v>
      </c>
    </row>
    <row r="98" spans="2:7">
      <c r="B98" s="46">
        <v>10</v>
      </c>
      <c r="C98" s="52">
        <v>0.99890000000000001</v>
      </c>
      <c r="D98" s="22">
        <f t="shared" si="5"/>
        <v>9.9890000000000005E-4</v>
      </c>
      <c r="F98" s="43">
        <v>20</v>
      </c>
      <c r="G98" s="22">
        <v>12</v>
      </c>
    </row>
    <row r="99" spans="2:7">
      <c r="B99" s="46">
        <v>12</v>
      </c>
      <c r="C99" s="52">
        <v>1.5880000000000001</v>
      </c>
      <c r="D99" s="22">
        <f t="shared" si="5"/>
        <v>1.588E-3</v>
      </c>
      <c r="F99" s="43">
        <v>25</v>
      </c>
      <c r="G99" s="22">
        <v>15.5</v>
      </c>
    </row>
    <row r="100" spans="2:7">
      <c r="B100" s="46">
        <v>14</v>
      </c>
      <c r="C100" s="52">
        <v>2.5249999999999999</v>
      </c>
      <c r="D100" s="22">
        <f t="shared" si="5"/>
        <v>2.5249999999999999E-3</v>
      </c>
      <c r="F100" s="43">
        <v>50</v>
      </c>
      <c r="G100" s="22">
        <v>40</v>
      </c>
    </row>
    <row r="101" spans="2:7">
      <c r="B101" s="46">
        <v>16</v>
      </c>
      <c r="C101" s="52">
        <v>4.016</v>
      </c>
      <c r="D101" s="22">
        <f t="shared" ref="D101:D102" si="6">C101/1000</f>
        <v>4.0159999999999996E-3</v>
      </c>
      <c r="F101" s="43">
        <v>70</v>
      </c>
      <c r="G101" s="22">
        <v>50</v>
      </c>
    </row>
    <row r="102" spans="2:7" ht="19.5" thickBot="1">
      <c r="B102" s="47">
        <v>18</v>
      </c>
      <c r="C102" s="81">
        <v>6.3849999999999998</v>
      </c>
      <c r="D102" s="23">
        <f t="shared" si="6"/>
        <v>6.3850000000000001E-3</v>
      </c>
      <c r="F102" s="73"/>
      <c r="G102" s="23"/>
    </row>
  </sheetData>
  <mergeCells count="68">
    <mergeCell ref="G47:H47"/>
    <mergeCell ref="I47:J47"/>
    <mergeCell ref="E12:F12"/>
    <mergeCell ref="G12:H12"/>
    <mergeCell ref="A42:B42"/>
    <mergeCell ref="A26:B26"/>
    <mergeCell ref="A69:D69"/>
    <mergeCell ref="E69:F69"/>
    <mergeCell ref="G69:H69"/>
    <mergeCell ref="A32:D32"/>
    <mergeCell ref="E32:F32"/>
    <mergeCell ref="G32:H32"/>
    <mergeCell ref="A62:B62"/>
    <mergeCell ref="A52:B52"/>
    <mergeCell ref="A55:B55"/>
    <mergeCell ref="A46:L46"/>
    <mergeCell ref="A47:D47"/>
    <mergeCell ref="E47:F47"/>
    <mergeCell ref="A43:B43"/>
    <mergeCell ref="A40:B40"/>
    <mergeCell ref="I32:J32"/>
    <mergeCell ref="K32:L32"/>
    <mergeCell ref="A6:B6"/>
    <mergeCell ref="A8:B8"/>
    <mergeCell ref="A9:B9"/>
    <mergeCell ref="A24:B24"/>
    <mergeCell ref="A28:B28"/>
    <mergeCell ref="A29:B29"/>
    <mergeCell ref="I12:J12"/>
    <mergeCell ref="K12:L12"/>
    <mergeCell ref="A15:B15"/>
    <mergeCell ref="A17:B17"/>
    <mergeCell ref="A18:B18"/>
    <mergeCell ref="A12:D12"/>
    <mergeCell ref="A1:L1"/>
    <mergeCell ref="A2:D2"/>
    <mergeCell ref="E2:F2"/>
    <mergeCell ref="G2:H2"/>
    <mergeCell ref="K2:L2"/>
    <mergeCell ref="I2:J2"/>
    <mergeCell ref="A85:B85"/>
    <mergeCell ref="A86:B86"/>
    <mergeCell ref="A78:B78"/>
    <mergeCell ref="A79:B79"/>
    <mergeCell ref="F90:G90"/>
    <mergeCell ref="B90:D90"/>
    <mergeCell ref="A80:B80"/>
    <mergeCell ref="A81:B81"/>
    <mergeCell ref="A82:B82"/>
    <mergeCell ref="A83:B83"/>
    <mergeCell ref="A84:B84"/>
    <mergeCell ref="A87:B87"/>
    <mergeCell ref="A77:L77"/>
    <mergeCell ref="A21:D21"/>
    <mergeCell ref="E21:F21"/>
    <mergeCell ref="G21:H21"/>
    <mergeCell ref="I21:J21"/>
    <mergeCell ref="K21:L21"/>
    <mergeCell ref="A67:B67"/>
    <mergeCell ref="A59:B59"/>
    <mergeCell ref="A64:B64"/>
    <mergeCell ref="A66:B66"/>
    <mergeCell ref="I69:J69"/>
    <mergeCell ref="K69:L69"/>
    <mergeCell ref="A74:B74"/>
    <mergeCell ref="K47:L47"/>
    <mergeCell ref="A35:B35"/>
    <mergeCell ref="A38:B38"/>
  </mergeCells>
  <pageMargins left="0.7" right="0.7" top="0.75" bottom="0.75" header="0.3" footer="0.3"/>
  <pageSetup scale="44" orientation="landscape" r:id="rId1"/>
  <rowBreaks count="2" manualBreakCount="2">
    <brk id="45" max="11" man="1"/>
    <brk id="7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55"/>
  <sheetViews>
    <sheetView zoomScaleNormal="100" workbookViewId="0"/>
  </sheetViews>
  <sheetFormatPr defaultColWidth="10.7109375" defaultRowHeight="18.75"/>
  <cols>
    <col min="1" max="1" width="10.7109375" style="4" customWidth="1"/>
    <col min="2" max="2" width="18.7109375" style="4" customWidth="1"/>
    <col min="3" max="3" width="24.7109375" style="4" customWidth="1"/>
    <col min="4" max="4" width="18.7109375" style="4" customWidth="1"/>
    <col min="5" max="5" width="14.7109375" style="1" customWidth="1"/>
    <col min="6" max="6" width="32.7109375" style="1" customWidth="1"/>
    <col min="7" max="7" width="26.7109375" style="1" customWidth="1"/>
    <col min="8" max="8" width="18.7109375" style="1" customWidth="1"/>
    <col min="9" max="10" width="22.7109375" style="4" customWidth="1"/>
    <col min="11" max="11" width="18.7109375" style="4" customWidth="1"/>
    <col min="12" max="12" width="14.7109375" style="4" customWidth="1"/>
    <col min="13" max="13" width="22.7109375" style="1" customWidth="1"/>
    <col min="14" max="14" width="18.7109375" style="1" customWidth="1"/>
    <col min="15" max="15" width="22.7109375" style="1" customWidth="1"/>
    <col min="16" max="17" width="12.7109375" style="1" customWidth="1"/>
    <col min="18" max="16384" width="10.7109375" style="1"/>
  </cols>
  <sheetData>
    <row r="1" spans="1:15" s="30" customFormat="1" ht="19.5" thickBot="1">
      <c r="A1" s="34"/>
      <c r="B1" s="34"/>
      <c r="C1" s="34"/>
      <c r="D1" s="35"/>
      <c r="E1" s="34"/>
      <c r="F1" s="34"/>
      <c r="G1" s="34"/>
      <c r="H1" s="34"/>
      <c r="I1" s="34"/>
      <c r="J1" s="34"/>
      <c r="K1" s="36"/>
      <c r="L1" s="34"/>
    </row>
    <row r="2" spans="1:15" s="30" customFormat="1" ht="40.5" customHeight="1" thickBot="1">
      <c r="A2" s="252" t="s">
        <v>57</v>
      </c>
      <c r="B2" s="253"/>
      <c r="C2" s="253"/>
      <c r="D2" s="253"/>
      <c r="E2" s="253"/>
      <c r="F2" s="120" t="s">
        <v>53</v>
      </c>
      <c r="G2" s="94" t="s">
        <v>48</v>
      </c>
      <c r="H2" s="34"/>
      <c r="I2" s="34"/>
      <c r="J2" s="34"/>
      <c r="K2" s="34"/>
      <c r="L2" s="34"/>
      <c r="M2" s="34"/>
      <c r="N2" s="36"/>
      <c r="O2" s="34"/>
    </row>
    <row r="3" spans="1:15" s="30" customFormat="1" ht="18.75" customHeight="1">
      <c r="A3" s="254" t="s">
        <v>135</v>
      </c>
      <c r="B3" s="255"/>
      <c r="C3" s="255"/>
      <c r="D3" s="255"/>
      <c r="E3" s="255"/>
      <c r="F3" s="121">
        <f>SUM(I18,N18)</f>
        <v>0.31737937500000002</v>
      </c>
      <c r="G3" s="95">
        <f>F3/12</f>
        <v>2.644828125E-2</v>
      </c>
      <c r="H3" s="34"/>
      <c r="I3" s="34"/>
      <c r="J3" s="34"/>
      <c r="K3" s="34"/>
      <c r="L3" s="34"/>
      <c r="M3" s="34"/>
      <c r="N3" s="36"/>
      <c r="O3" s="34"/>
    </row>
    <row r="4" spans="1:15" s="30" customFormat="1">
      <c r="A4" s="248"/>
      <c r="B4" s="249"/>
      <c r="C4" s="249"/>
      <c r="D4" s="249"/>
      <c r="E4" s="249"/>
      <c r="F4" s="122"/>
      <c r="G4" s="96"/>
      <c r="H4" s="34"/>
      <c r="I4" s="34"/>
      <c r="J4" s="34"/>
      <c r="K4" s="34"/>
      <c r="L4" s="34"/>
      <c r="M4" s="34"/>
      <c r="N4" s="36"/>
      <c r="O4" s="34"/>
    </row>
    <row r="5" spans="1:15" s="30" customFormat="1" ht="18.75" customHeight="1">
      <c r="A5" s="250" t="s">
        <v>159</v>
      </c>
      <c r="B5" s="251"/>
      <c r="C5" s="251"/>
      <c r="D5" s="251"/>
      <c r="E5" s="251"/>
      <c r="F5" s="122">
        <f>SUM(I20,N20)</f>
        <v>0.67756000000000005</v>
      </c>
      <c r="G5" s="97">
        <f>F5/12</f>
        <v>5.6463333333333338E-2</v>
      </c>
      <c r="H5" s="34"/>
      <c r="I5" s="34"/>
      <c r="J5" s="34"/>
      <c r="K5" s="34"/>
      <c r="L5" s="34"/>
      <c r="M5" s="34"/>
      <c r="N5" s="36"/>
      <c r="O5" s="34"/>
    </row>
    <row r="6" spans="1:15" s="30" customFormat="1">
      <c r="A6" s="248"/>
      <c r="B6" s="249"/>
      <c r="C6" s="249"/>
      <c r="D6" s="249"/>
      <c r="E6" s="249"/>
      <c r="F6" s="122"/>
      <c r="G6" s="96"/>
      <c r="H6" s="34"/>
      <c r="I6" s="34"/>
      <c r="J6" s="34"/>
      <c r="K6" s="34"/>
      <c r="L6" s="34"/>
      <c r="M6" s="34"/>
      <c r="N6" s="36"/>
      <c r="O6" s="34"/>
    </row>
    <row r="7" spans="1:15" s="30" customFormat="1" ht="18.75" customHeight="1">
      <c r="A7" s="250" t="s">
        <v>150</v>
      </c>
      <c r="B7" s="251"/>
      <c r="C7" s="251"/>
      <c r="D7" s="251"/>
      <c r="E7" s="251"/>
      <c r="F7" s="122">
        <f>SUM(I22,N22)</f>
        <v>0.44876799999999994</v>
      </c>
      <c r="G7" s="97">
        <f>F7/12</f>
        <v>3.7397333333333331E-2</v>
      </c>
      <c r="H7" s="34"/>
      <c r="I7" s="34"/>
      <c r="J7" s="34"/>
      <c r="K7" s="34"/>
      <c r="L7" s="34"/>
      <c r="M7" s="34"/>
      <c r="N7" s="36"/>
      <c r="O7" s="34"/>
    </row>
    <row r="8" spans="1:15" s="30" customFormat="1">
      <c r="A8" s="248"/>
      <c r="B8" s="249"/>
      <c r="C8" s="249"/>
      <c r="D8" s="249"/>
      <c r="E8" s="249"/>
      <c r="F8" s="122"/>
      <c r="G8" s="96"/>
      <c r="H8" s="34"/>
      <c r="I8" s="34"/>
      <c r="J8" s="34"/>
      <c r="K8" s="34"/>
      <c r="L8" s="34"/>
      <c r="M8" s="34"/>
      <c r="N8" s="36"/>
      <c r="O8" s="34"/>
    </row>
    <row r="9" spans="1:15" s="30" customFormat="1" ht="18.75" customHeight="1">
      <c r="A9" s="250" t="s">
        <v>151</v>
      </c>
      <c r="B9" s="251"/>
      <c r="C9" s="251"/>
      <c r="D9" s="251"/>
      <c r="E9" s="251"/>
      <c r="F9" s="122">
        <f>SUM(I24,N24)</f>
        <v>0.44876799999999994</v>
      </c>
      <c r="G9" s="97">
        <f>F9/12</f>
        <v>3.7397333333333331E-2</v>
      </c>
      <c r="H9" s="34"/>
      <c r="I9" s="34"/>
      <c r="J9" s="34"/>
      <c r="K9" s="34"/>
      <c r="L9" s="34"/>
      <c r="M9" s="34"/>
      <c r="N9" s="36"/>
      <c r="O9" s="34"/>
    </row>
    <row r="10" spans="1:15" s="30" customFormat="1" ht="18.75" customHeight="1">
      <c r="A10" s="166"/>
      <c r="B10" s="167"/>
      <c r="C10" s="167"/>
      <c r="D10" s="167"/>
      <c r="E10" s="167"/>
      <c r="F10" s="122"/>
      <c r="G10" s="97"/>
      <c r="H10" s="34"/>
      <c r="I10" s="34"/>
      <c r="J10" s="34"/>
      <c r="K10" s="34"/>
      <c r="L10" s="34"/>
      <c r="M10" s="34"/>
      <c r="N10" s="36"/>
      <c r="O10" s="34"/>
    </row>
    <row r="11" spans="1:15" s="30" customFormat="1" ht="18.75" customHeight="1">
      <c r="A11" s="250" t="s">
        <v>140</v>
      </c>
      <c r="B11" s="251"/>
      <c r="C11" s="251"/>
      <c r="D11" s="251"/>
      <c r="E11" s="251"/>
      <c r="F11" s="122">
        <f>SUM(I26,N26)</f>
        <v>0.40910799999999997</v>
      </c>
      <c r="G11" s="97">
        <f>F11/12</f>
        <v>3.4092333333333329E-2</v>
      </c>
      <c r="H11" s="34"/>
      <c r="I11" s="34"/>
      <c r="J11" s="34"/>
      <c r="K11" s="34"/>
      <c r="L11" s="34"/>
      <c r="M11" s="34"/>
      <c r="N11" s="36"/>
      <c r="O11" s="34"/>
    </row>
    <row r="12" spans="1:15" s="30" customFormat="1">
      <c r="A12" s="248"/>
      <c r="B12" s="249"/>
      <c r="C12" s="249"/>
      <c r="D12" s="249"/>
      <c r="E12" s="249"/>
      <c r="F12" s="122"/>
      <c r="G12" s="96"/>
      <c r="H12" s="34"/>
      <c r="I12" s="34"/>
      <c r="J12" s="34"/>
      <c r="K12" s="34"/>
      <c r="L12" s="34"/>
      <c r="M12" s="34"/>
      <c r="N12" s="36"/>
      <c r="O12" s="34"/>
    </row>
    <row r="13" spans="1:15" s="30" customFormat="1" ht="18.75" customHeight="1">
      <c r="A13" s="250" t="s">
        <v>141</v>
      </c>
      <c r="B13" s="251"/>
      <c r="C13" s="251"/>
      <c r="D13" s="251"/>
      <c r="E13" s="251"/>
      <c r="F13" s="122">
        <f>SUM(I28,N28)</f>
        <v>0.41914799999999997</v>
      </c>
      <c r="G13" s="97">
        <f>F13/12</f>
        <v>3.4928999999999995E-2</v>
      </c>
      <c r="H13" s="34"/>
      <c r="I13" s="34"/>
      <c r="J13" s="34"/>
      <c r="K13" s="34"/>
      <c r="L13" s="34"/>
      <c r="M13" s="34"/>
      <c r="N13" s="36"/>
      <c r="O13" s="34"/>
    </row>
    <row r="14" spans="1:15" s="30" customFormat="1" ht="19.5" thickBot="1">
      <c r="A14" s="257"/>
      <c r="B14" s="258"/>
      <c r="C14" s="258"/>
      <c r="D14" s="258"/>
      <c r="E14" s="258"/>
      <c r="F14" s="123"/>
      <c r="G14" s="98"/>
      <c r="H14" s="34"/>
      <c r="I14" s="34"/>
      <c r="J14" s="34"/>
      <c r="K14" s="34"/>
      <c r="L14" s="34"/>
      <c r="M14" s="34"/>
      <c r="N14" s="36"/>
      <c r="O14" s="34"/>
    </row>
    <row r="15" spans="1:15" s="30" customFormat="1">
      <c r="A15" s="34"/>
      <c r="B15" s="34"/>
      <c r="C15" s="34"/>
      <c r="D15" s="35"/>
      <c r="E15" s="34"/>
      <c r="F15" s="34"/>
      <c r="G15" s="34"/>
      <c r="H15" s="34"/>
      <c r="I15" s="34"/>
      <c r="J15" s="34"/>
      <c r="K15" s="36"/>
      <c r="L15" s="34"/>
    </row>
    <row r="16" spans="1:15" ht="19.5" thickBot="1">
      <c r="E16" s="4"/>
      <c r="F16" s="4"/>
      <c r="G16" s="4"/>
      <c r="H16" s="4"/>
    </row>
    <row r="17" spans="1:17" ht="40.5" customHeight="1" thickBot="1">
      <c r="A17" s="252" t="s">
        <v>34</v>
      </c>
      <c r="B17" s="253"/>
      <c r="C17" s="253"/>
      <c r="D17" s="253"/>
      <c r="E17" s="253"/>
      <c r="F17" s="110" t="s">
        <v>43</v>
      </c>
      <c r="G17" s="76" t="s">
        <v>33</v>
      </c>
      <c r="H17" s="76" t="s">
        <v>49</v>
      </c>
      <c r="I17" s="82" t="s">
        <v>46</v>
      </c>
      <c r="J17" s="111" t="s">
        <v>52</v>
      </c>
      <c r="K17" s="105" t="s">
        <v>50</v>
      </c>
      <c r="L17" s="54" t="s">
        <v>33</v>
      </c>
      <c r="M17" s="54" t="s">
        <v>15</v>
      </c>
      <c r="N17" s="86" t="s">
        <v>47</v>
      </c>
      <c r="O17" s="100" t="s">
        <v>51</v>
      </c>
      <c r="P17" s="37"/>
      <c r="Q17" s="37"/>
    </row>
    <row r="18" spans="1:17" s="6" customFormat="1" ht="20.25" customHeight="1">
      <c r="A18" s="254" t="s">
        <v>134</v>
      </c>
      <c r="B18" s="255"/>
      <c r="C18" s="255"/>
      <c r="D18" s="255"/>
      <c r="E18" s="255"/>
      <c r="F18" s="112">
        <f>F34</f>
        <v>2.5000000000000001E-4</v>
      </c>
      <c r="G18" s="77">
        <f>'Wire Detail'!G101</f>
        <v>50</v>
      </c>
      <c r="H18" s="77">
        <v>6</v>
      </c>
      <c r="I18" s="83">
        <f>PRODUCT(F18:H18)</f>
        <v>7.5000000000000011E-2</v>
      </c>
      <c r="J18" s="113">
        <f>I18/12</f>
        <v>6.2500000000000012E-3</v>
      </c>
      <c r="K18" s="106">
        <f>D36</f>
        <v>1.239E-4</v>
      </c>
      <c r="L18" s="55">
        <f>'Wire Detail'!G101</f>
        <v>50</v>
      </c>
      <c r="M18" s="56">
        <f>'Wire Detail'!D4+'Wire Detail'!D5+'Wire Detail'!D7</f>
        <v>39.125</v>
      </c>
      <c r="N18" s="87">
        <f>PRODUCT(K18:M18)</f>
        <v>0.24237937500000001</v>
      </c>
      <c r="O18" s="101">
        <f>N18/12</f>
        <v>2.0198281250000002E-2</v>
      </c>
      <c r="P18" s="37"/>
      <c r="Q18" s="37"/>
    </row>
    <row r="19" spans="1:17" s="6" customFormat="1" ht="14.25" customHeight="1">
      <c r="A19" s="248"/>
      <c r="B19" s="249"/>
      <c r="C19" s="249"/>
      <c r="D19" s="249"/>
      <c r="E19" s="249"/>
      <c r="F19" s="114"/>
      <c r="G19" s="78"/>
      <c r="H19" s="78"/>
      <c r="I19" s="91"/>
      <c r="J19" s="115"/>
      <c r="K19" s="107"/>
      <c r="L19" s="57"/>
      <c r="M19" s="57"/>
      <c r="N19" s="88"/>
      <c r="O19" s="102"/>
      <c r="P19" s="37"/>
      <c r="Q19" s="37"/>
    </row>
    <row r="20" spans="1:17" s="6" customFormat="1" ht="20.25" customHeight="1">
      <c r="A20" s="250" t="s">
        <v>158</v>
      </c>
      <c r="B20" s="251"/>
      <c r="C20" s="251"/>
      <c r="D20" s="251"/>
      <c r="E20" s="251"/>
      <c r="F20" s="116">
        <f>F34</f>
        <v>2.5000000000000001E-4</v>
      </c>
      <c r="G20" s="79">
        <f>'Wire Detail'!G101</f>
        <v>50</v>
      </c>
      <c r="H20" s="79">
        <f>8+H18</f>
        <v>14</v>
      </c>
      <c r="I20" s="84">
        <f>PRODUCT(F20:H20)</f>
        <v>0.17500000000000002</v>
      </c>
      <c r="J20" s="117">
        <f>I20/12</f>
        <v>1.4583333333333335E-2</v>
      </c>
      <c r="K20" s="108">
        <f>D39</f>
        <v>6.2819999999999998E-4</v>
      </c>
      <c r="L20" s="58">
        <f>'Wire Detail'!G101</f>
        <v>50</v>
      </c>
      <c r="M20" s="59">
        <f>'Wire Detail'!D14+'Wire Detail'!D16</f>
        <v>16</v>
      </c>
      <c r="N20" s="88">
        <f>PRODUCT(K20:M20)</f>
        <v>0.50256000000000001</v>
      </c>
      <c r="O20" s="103">
        <f>N20/12</f>
        <v>4.1880000000000001E-2</v>
      </c>
      <c r="P20" s="37"/>
      <c r="Q20" s="37"/>
    </row>
    <row r="21" spans="1:17" s="6" customFormat="1" ht="14.25" customHeight="1">
      <c r="A21" s="248"/>
      <c r="B21" s="249"/>
      <c r="C21" s="249"/>
      <c r="D21" s="249"/>
      <c r="E21" s="249"/>
      <c r="F21" s="114"/>
      <c r="G21" s="78"/>
      <c r="H21" s="78"/>
      <c r="I21" s="91"/>
      <c r="J21" s="115"/>
      <c r="K21" s="107"/>
      <c r="L21" s="57"/>
      <c r="M21" s="57"/>
      <c r="N21" s="88"/>
      <c r="O21" s="102"/>
      <c r="P21" s="37"/>
      <c r="Q21" s="37"/>
    </row>
    <row r="22" spans="1:17" s="6" customFormat="1" ht="20.25" customHeight="1">
      <c r="A22" s="250" t="s">
        <v>137</v>
      </c>
      <c r="B22" s="251"/>
      <c r="C22" s="251"/>
      <c r="D22" s="251"/>
      <c r="E22" s="251"/>
      <c r="F22" s="116">
        <f>F34</f>
        <v>2.5000000000000001E-4</v>
      </c>
      <c r="G22" s="79">
        <f>'Wire Detail'!G95</f>
        <v>2</v>
      </c>
      <c r="H22" s="79">
        <v>10</v>
      </c>
      <c r="I22" s="84">
        <f>PRODUCT(F22:H22)</f>
        <v>5.0000000000000001E-3</v>
      </c>
      <c r="J22" s="117">
        <f>I22/12</f>
        <v>4.1666666666666669E-4</v>
      </c>
      <c r="K22" s="108">
        <f>D43</f>
        <v>4.0159999999999996E-3</v>
      </c>
      <c r="L22" s="58">
        <f>'Wire Detail'!G95</f>
        <v>2</v>
      </c>
      <c r="M22" s="59">
        <f>'Wire Detail'!D7+'Wire Detail'!D36+'Wire Detail'!D37+'Wire Detail'!D41+'Wire Detail'!D60</f>
        <v>55.25</v>
      </c>
      <c r="N22" s="88">
        <f>PRODUCT(K22:M22)</f>
        <v>0.44376799999999994</v>
      </c>
      <c r="O22" s="103">
        <f>N22/12</f>
        <v>3.6980666666666662E-2</v>
      </c>
      <c r="P22" s="37"/>
      <c r="Q22" s="37"/>
    </row>
    <row r="23" spans="1:17" s="6" customFormat="1" ht="14.25" customHeight="1">
      <c r="A23" s="248"/>
      <c r="B23" s="249"/>
      <c r="C23" s="249"/>
      <c r="D23" s="249"/>
      <c r="E23" s="249"/>
      <c r="F23" s="114"/>
      <c r="G23" s="78"/>
      <c r="H23" s="78"/>
      <c r="I23" s="91"/>
      <c r="J23" s="115"/>
      <c r="K23" s="107"/>
      <c r="L23" s="57"/>
      <c r="M23" s="57"/>
      <c r="N23" s="88"/>
      <c r="O23" s="102"/>
      <c r="P23" s="37"/>
      <c r="Q23" s="37"/>
    </row>
    <row r="24" spans="1:17" s="6" customFormat="1" ht="20.25" customHeight="1">
      <c r="A24" s="250" t="s">
        <v>136</v>
      </c>
      <c r="B24" s="251"/>
      <c r="C24" s="251"/>
      <c r="D24" s="251"/>
      <c r="E24" s="251"/>
      <c r="F24" s="116">
        <f>F34</f>
        <v>2.5000000000000001E-4</v>
      </c>
      <c r="G24" s="79">
        <f>'Wire Detail'!G95</f>
        <v>2</v>
      </c>
      <c r="H24" s="79">
        <v>10</v>
      </c>
      <c r="I24" s="84">
        <f>PRODUCT(F24:H24)</f>
        <v>5.0000000000000001E-3</v>
      </c>
      <c r="J24" s="117">
        <f>I24/12</f>
        <v>4.1666666666666669E-4</v>
      </c>
      <c r="K24" s="108">
        <f>D43</f>
        <v>4.0159999999999996E-3</v>
      </c>
      <c r="L24" s="58">
        <f>'Wire Detail'!G95</f>
        <v>2</v>
      </c>
      <c r="M24" s="59">
        <f>'Wire Detail'!D7+'Wire Detail'!D36+'Wire Detail'!D37+'Wire Detail'!D39+'Wire Detail'!D56</f>
        <v>55.25</v>
      </c>
      <c r="N24" s="88">
        <f>PRODUCT(K24:M24)</f>
        <v>0.44376799999999994</v>
      </c>
      <c r="O24" s="103">
        <f>N24/12</f>
        <v>3.6980666666666662E-2</v>
      </c>
      <c r="P24" s="37"/>
      <c r="Q24" s="37"/>
    </row>
    <row r="25" spans="1:17" s="6" customFormat="1" ht="14.25" customHeight="1">
      <c r="A25" s="248"/>
      <c r="B25" s="249"/>
      <c r="C25" s="249"/>
      <c r="D25" s="249"/>
      <c r="E25" s="249"/>
      <c r="F25" s="114"/>
      <c r="G25" s="78"/>
      <c r="H25" s="78"/>
      <c r="I25" s="91"/>
      <c r="J25" s="115"/>
      <c r="K25" s="107"/>
      <c r="L25" s="57"/>
      <c r="M25" s="57"/>
      <c r="N25" s="88"/>
      <c r="O25" s="102"/>
      <c r="P25" s="37"/>
      <c r="Q25" s="37"/>
    </row>
    <row r="26" spans="1:17" s="6" customFormat="1" ht="20.25" customHeight="1">
      <c r="A26" s="250" t="s">
        <v>138</v>
      </c>
      <c r="B26" s="251"/>
      <c r="C26" s="251"/>
      <c r="D26" s="251"/>
      <c r="E26" s="251"/>
      <c r="F26" s="116">
        <f>F34</f>
        <v>2.5000000000000001E-4</v>
      </c>
      <c r="G26" s="79">
        <f>'Wire Detail'!G95</f>
        <v>2</v>
      </c>
      <c r="H26" s="79">
        <v>11</v>
      </c>
      <c r="I26" s="90">
        <f>PRODUCT(F26:H26)</f>
        <v>5.4999999999999997E-3</v>
      </c>
      <c r="J26" s="117">
        <f>I26/12</f>
        <v>4.5833333333333332E-4</v>
      </c>
      <c r="K26" s="108">
        <f>D43</f>
        <v>4.0159999999999996E-3</v>
      </c>
      <c r="L26" s="58">
        <f>'Wire Detail'!G95</f>
        <v>2</v>
      </c>
      <c r="M26" s="59">
        <f>'Wire Detail'!D7+'Wire Detail'!D36+'Wire Detail'!D37+'Wire Detail'!D41+'Wire Detail'!D65</f>
        <v>50.25</v>
      </c>
      <c r="N26" s="88">
        <f>PRODUCT(K26:M26)</f>
        <v>0.40360799999999997</v>
      </c>
      <c r="O26" s="103">
        <f>N26/12</f>
        <v>3.3633999999999997E-2</v>
      </c>
      <c r="P26" s="37"/>
      <c r="Q26" s="37"/>
    </row>
    <row r="27" spans="1:17" s="6" customFormat="1" ht="14.25" customHeight="1">
      <c r="A27" s="248"/>
      <c r="B27" s="249"/>
      <c r="C27" s="249"/>
      <c r="D27" s="249"/>
      <c r="E27" s="249"/>
      <c r="F27" s="114"/>
      <c r="G27" s="78"/>
      <c r="H27" s="78"/>
      <c r="I27" s="91"/>
      <c r="J27" s="115"/>
      <c r="K27" s="107"/>
      <c r="L27" s="57"/>
      <c r="M27" s="57"/>
      <c r="N27" s="88"/>
      <c r="O27" s="102"/>
      <c r="P27" s="37"/>
      <c r="Q27" s="37"/>
    </row>
    <row r="28" spans="1:17" s="6" customFormat="1" ht="20.25" customHeight="1">
      <c r="A28" s="250" t="s">
        <v>139</v>
      </c>
      <c r="B28" s="251"/>
      <c r="C28" s="251"/>
      <c r="D28" s="251"/>
      <c r="E28" s="251"/>
      <c r="F28" s="116">
        <f>F34</f>
        <v>2.5000000000000001E-4</v>
      </c>
      <c r="G28" s="79">
        <f>'Wire Detail'!G95</f>
        <v>2</v>
      </c>
      <c r="H28" s="79">
        <v>11</v>
      </c>
      <c r="I28" s="90">
        <f>PRODUCT(F28:H28)</f>
        <v>5.4999999999999997E-3</v>
      </c>
      <c r="J28" s="117">
        <f>I28/12</f>
        <v>4.5833333333333332E-4</v>
      </c>
      <c r="K28" s="108">
        <f>D43</f>
        <v>4.0159999999999996E-3</v>
      </c>
      <c r="L28" s="58">
        <f>'Wire Detail'!G95</f>
        <v>2</v>
      </c>
      <c r="M28" s="59">
        <f>'Wire Detail'!D7+'Wire Detail'!D36+'Wire Detail'!D37+'Wire Detail'!D25+'Wire Detail'!D63</f>
        <v>51.5</v>
      </c>
      <c r="N28" s="88">
        <f>PRODUCT(K28:M28)</f>
        <v>0.41364799999999996</v>
      </c>
      <c r="O28" s="103">
        <f>N28/12</f>
        <v>3.4470666666666663E-2</v>
      </c>
      <c r="P28" s="37"/>
      <c r="Q28" s="37"/>
    </row>
    <row r="29" spans="1:17" ht="14.25" customHeight="1" thickBot="1">
      <c r="A29" s="257"/>
      <c r="B29" s="258"/>
      <c r="C29" s="258"/>
      <c r="D29" s="258"/>
      <c r="E29" s="258"/>
      <c r="F29" s="118"/>
      <c r="G29" s="80"/>
      <c r="H29" s="80"/>
      <c r="I29" s="85"/>
      <c r="J29" s="119"/>
      <c r="K29" s="109"/>
      <c r="L29" s="60"/>
      <c r="M29" s="60"/>
      <c r="N29" s="89"/>
      <c r="O29" s="104"/>
      <c r="P29" s="37"/>
      <c r="Q29" s="37"/>
    </row>
    <row r="30" spans="1:17" ht="14.25" customHeight="1">
      <c r="A30" s="53"/>
      <c r="B30" s="53"/>
      <c r="C30" s="53"/>
      <c r="D30" s="53"/>
      <c r="E30" s="53"/>
      <c r="F30" s="38"/>
      <c r="G30" s="38"/>
      <c r="H30" s="38"/>
      <c r="I30" s="53"/>
      <c r="J30" s="53"/>
      <c r="K30" s="53"/>
      <c r="L30" s="53"/>
      <c r="M30" s="5"/>
      <c r="N30" s="5"/>
    </row>
    <row r="31" spans="1:17" ht="19.5" thickBot="1">
      <c r="O31" s="5"/>
    </row>
    <row r="32" spans="1:17" ht="24" customHeight="1" thickBot="1">
      <c r="A32" s="1"/>
      <c r="B32" s="259" t="s">
        <v>44</v>
      </c>
      <c r="C32" s="260"/>
      <c r="D32" s="261"/>
      <c r="E32" s="93"/>
      <c r="F32" s="259" t="s">
        <v>45</v>
      </c>
      <c r="G32" s="261"/>
      <c r="H32" s="93"/>
      <c r="I32" s="38"/>
      <c r="J32" s="1"/>
      <c r="K32" s="1"/>
      <c r="L32" s="1"/>
    </row>
    <row r="33" spans="1:12" ht="20.25" customHeight="1" thickBot="1">
      <c r="A33" s="1"/>
      <c r="B33" s="51" t="s">
        <v>28</v>
      </c>
      <c r="C33" s="65" t="s">
        <v>54</v>
      </c>
      <c r="D33" s="66" t="s">
        <v>55</v>
      </c>
      <c r="E33" s="92"/>
      <c r="F33" s="221" t="s">
        <v>56</v>
      </c>
      <c r="G33" s="222"/>
      <c r="H33" s="93"/>
      <c r="I33" s="38"/>
      <c r="J33" s="1"/>
      <c r="K33" s="1"/>
      <c r="L33" s="1"/>
    </row>
    <row r="34" spans="1:12" ht="20.25" customHeight="1" thickBot="1">
      <c r="A34" s="1"/>
      <c r="B34" s="172" t="s">
        <v>32</v>
      </c>
      <c r="C34" s="9">
        <v>7.7899999999999997E-2</v>
      </c>
      <c r="D34" s="173">
        <f t="shared" ref="D34:D42" si="0">C34/1000</f>
        <v>7.7899999999999996E-5</v>
      </c>
      <c r="E34" s="53"/>
      <c r="F34" s="195">
        <v>2.5000000000000001E-4</v>
      </c>
      <c r="G34" s="256"/>
      <c r="H34" s="4"/>
      <c r="I34" s="1"/>
      <c r="J34" s="1"/>
      <c r="K34" s="1"/>
      <c r="L34" s="1"/>
    </row>
    <row r="35" spans="1:12" ht="20.25" customHeight="1">
      <c r="A35" s="1"/>
      <c r="B35" s="46">
        <v>0</v>
      </c>
      <c r="C35" s="52">
        <v>9.8299999999999998E-2</v>
      </c>
      <c r="D35" s="22">
        <f t="shared" si="0"/>
        <v>9.8300000000000004E-5</v>
      </c>
      <c r="E35" s="53"/>
      <c r="F35" s="53"/>
      <c r="G35" s="53"/>
      <c r="H35" s="4"/>
      <c r="I35" s="1"/>
      <c r="J35" s="1"/>
      <c r="K35" s="1"/>
      <c r="L35" s="1"/>
    </row>
    <row r="36" spans="1:12" ht="20.25" customHeight="1">
      <c r="A36" s="1"/>
      <c r="B36" s="46">
        <v>1</v>
      </c>
      <c r="C36" s="52">
        <v>0.1239</v>
      </c>
      <c r="D36" s="22">
        <f t="shared" si="0"/>
        <v>1.239E-4</v>
      </c>
      <c r="E36" s="53"/>
      <c r="F36" s="53"/>
      <c r="G36" s="53"/>
      <c r="H36" s="4"/>
      <c r="I36" s="1"/>
      <c r="J36" s="1"/>
      <c r="K36" s="1"/>
      <c r="L36" s="1"/>
    </row>
    <row r="37" spans="1:12" ht="20.25" customHeight="1">
      <c r="A37" s="1"/>
      <c r="B37" s="46">
        <v>4</v>
      </c>
      <c r="C37" s="52">
        <v>0.2485</v>
      </c>
      <c r="D37" s="22">
        <f t="shared" si="0"/>
        <v>2.4850000000000002E-4</v>
      </c>
      <c r="E37" s="53"/>
      <c r="F37" s="53"/>
      <c r="G37" s="53"/>
      <c r="H37" s="4"/>
      <c r="I37" s="1"/>
      <c r="J37" s="1"/>
      <c r="K37" s="1"/>
      <c r="L37" s="1"/>
    </row>
    <row r="38" spans="1:12" ht="20.25" customHeight="1">
      <c r="A38" s="1"/>
      <c r="B38" s="46">
        <v>6</v>
      </c>
      <c r="C38" s="52">
        <v>0.39510000000000001</v>
      </c>
      <c r="D38" s="22">
        <f t="shared" si="0"/>
        <v>3.9510000000000001E-4</v>
      </c>
      <c r="E38" s="53"/>
      <c r="F38" s="53"/>
      <c r="G38" s="53"/>
      <c r="H38" s="4"/>
      <c r="I38" s="1"/>
      <c r="J38" s="1"/>
      <c r="K38" s="1"/>
      <c r="L38" s="1"/>
    </row>
    <row r="39" spans="1:12" ht="20.25" customHeight="1">
      <c r="A39" s="1"/>
      <c r="B39" s="46">
        <v>8</v>
      </c>
      <c r="C39" s="52">
        <v>0.62819999999999998</v>
      </c>
      <c r="D39" s="22">
        <f t="shared" si="0"/>
        <v>6.2819999999999998E-4</v>
      </c>
      <c r="E39" s="53"/>
      <c r="F39" s="53"/>
      <c r="G39" s="53"/>
      <c r="H39" s="4"/>
      <c r="I39" s="1"/>
      <c r="J39" s="1"/>
      <c r="K39" s="1"/>
      <c r="L39" s="1"/>
    </row>
    <row r="40" spans="1:12" ht="20.25" customHeight="1">
      <c r="A40" s="1"/>
      <c r="B40" s="46">
        <v>10</v>
      </c>
      <c r="C40" s="52">
        <v>0.99890000000000001</v>
      </c>
      <c r="D40" s="22">
        <f t="shared" si="0"/>
        <v>9.9890000000000005E-4</v>
      </c>
      <c r="E40" s="53"/>
      <c r="F40" s="53"/>
      <c r="G40" s="53"/>
      <c r="H40" s="4"/>
      <c r="I40" s="1"/>
      <c r="J40" s="1"/>
      <c r="K40" s="1"/>
      <c r="L40" s="1"/>
    </row>
    <row r="41" spans="1:12" ht="20.25" customHeight="1">
      <c r="A41" s="1"/>
      <c r="B41" s="46">
        <v>12</v>
      </c>
      <c r="C41" s="52">
        <v>1.5880000000000001</v>
      </c>
      <c r="D41" s="22">
        <f t="shared" si="0"/>
        <v>1.588E-3</v>
      </c>
      <c r="E41" s="53"/>
      <c r="F41" s="53"/>
      <c r="G41" s="53"/>
      <c r="H41" s="4"/>
      <c r="I41" s="1"/>
      <c r="J41" s="1"/>
      <c r="K41" s="1"/>
      <c r="L41" s="1"/>
    </row>
    <row r="42" spans="1:12" ht="20.25" customHeight="1">
      <c r="A42" s="1"/>
      <c r="B42" s="46">
        <v>14</v>
      </c>
      <c r="C42" s="52">
        <v>2.5249999999999999</v>
      </c>
      <c r="D42" s="22">
        <f t="shared" si="0"/>
        <v>2.5249999999999999E-3</v>
      </c>
      <c r="E42" s="53"/>
      <c r="F42" s="53"/>
      <c r="G42" s="53"/>
      <c r="H42" s="4"/>
      <c r="I42" s="1"/>
      <c r="J42" s="1"/>
      <c r="K42" s="1"/>
      <c r="L42" s="1"/>
    </row>
    <row r="43" spans="1:12" ht="20.25" customHeight="1">
      <c r="A43" s="1"/>
      <c r="B43" s="46">
        <v>16</v>
      </c>
      <c r="C43" s="52">
        <v>4.016</v>
      </c>
      <c r="D43" s="22">
        <f t="shared" ref="D43:D44" si="1">C43/1000</f>
        <v>4.0159999999999996E-3</v>
      </c>
      <c r="E43" s="53"/>
      <c r="F43" s="53"/>
      <c r="G43" s="53"/>
      <c r="H43" s="4"/>
      <c r="I43" s="1"/>
      <c r="J43" s="1"/>
      <c r="K43" s="1"/>
      <c r="L43" s="1"/>
    </row>
    <row r="44" spans="1:12" ht="20.25" customHeight="1" thickBot="1">
      <c r="A44" s="1"/>
      <c r="B44" s="47">
        <v>18</v>
      </c>
      <c r="C44" s="124">
        <v>6.3849999999999998</v>
      </c>
      <c r="D44" s="23">
        <f t="shared" si="1"/>
        <v>6.3850000000000001E-3</v>
      </c>
      <c r="E44" s="53"/>
      <c r="F44" s="53"/>
      <c r="G44" s="53"/>
      <c r="H44" s="4"/>
      <c r="I44" s="1"/>
      <c r="J44" s="1"/>
      <c r="K44" s="1"/>
      <c r="L44" s="1"/>
    </row>
    <row r="45" spans="1:12" ht="20.25" customHeight="1">
      <c r="A45" s="1"/>
      <c r="F45" s="4"/>
      <c r="G45" s="53"/>
      <c r="H45" s="53"/>
      <c r="I45" s="1"/>
      <c r="J45" s="1"/>
      <c r="K45" s="1"/>
      <c r="L45" s="1"/>
    </row>
    <row r="46" spans="1:12" ht="20.25" customHeight="1">
      <c r="H46" s="4"/>
      <c r="L46" s="1"/>
    </row>
    <row r="47" spans="1:12" ht="20.25" customHeight="1">
      <c r="H47" s="4"/>
      <c r="L47" s="1"/>
    </row>
    <row r="48" spans="1:12" ht="20.25" customHeight="1">
      <c r="H48" s="4"/>
      <c r="L48" s="1"/>
    </row>
    <row r="49" spans="8:12" ht="20.25" customHeight="1">
      <c r="H49" s="4"/>
      <c r="L49" s="1"/>
    </row>
    <row r="50" spans="8:12" ht="20.25" customHeight="1">
      <c r="H50" s="4"/>
      <c r="L50" s="1"/>
    </row>
    <row r="51" spans="8:12" ht="20.25" customHeight="1">
      <c r="H51" s="4"/>
      <c r="L51" s="1"/>
    </row>
    <row r="52" spans="8:12" ht="20.25" customHeight="1">
      <c r="H52" s="4"/>
      <c r="L52" s="1"/>
    </row>
    <row r="53" spans="8:12" ht="20.25" customHeight="1">
      <c r="H53" s="4"/>
      <c r="L53" s="1"/>
    </row>
    <row r="54" spans="8:12" ht="20.25" customHeight="1">
      <c r="H54" s="4"/>
      <c r="L54" s="1"/>
    </row>
    <row r="55" spans="8:12" ht="20.25" customHeight="1">
      <c r="H55" s="4"/>
      <c r="L55" s="1"/>
    </row>
  </sheetData>
  <mergeCells count="29">
    <mergeCell ref="A23:E23"/>
    <mergeCell ref="A24:E24"/>
    <mergeCell ref="A27:E27"/>
    <mergeCell ref="A28:E28"/>
    <mergeCell ref="A8:E8"/>
    <mergeCell ref="A9:E9"/>
    <mergeCell ref="A11:E11"/>
    <mergeCell ref="A18:E18"/>
    <mergeCell ref="A2:E2"/>
    <mergeCell ref="A3:E3"/>
    <mergeCell ref="A17:E17"/>
    <mergeCell ref="F33:G33"/>
    <mergeCell ref="F34:G34"/>
    <mergeCell ref="A14:E14"/>
    <mergeCell ref="A13:E13"/>
    <mergeCell ref="B32:D32"/>
    <mergeCell ref="A29:E29"/>
    <mergeCell ref="F32:G32"/>
    <mergeCell ref="A25:E25"/>
    <mergeCell ref="A26:E26"/>
    <mergeCell ref="A21:E21"/>
    <mergeCell ref="A22:E22"/>
    <mergeCell ref="A19:E19"/>
    <mergeCell ref="A20:E20"/>
    <mergeCell ref="A4:E4"/>
    <mergeCell ref="A5:E5"/>
    <mergeCell ref="A6:E6"/>
    <mergeCell ref="A7:E7"/>
    <mergeCell ref="A12:E12"/>
  </mergeCells>
  <pageMargins left="0.7" right="0.7" top="0.75" bottom="0.75" header="0.3" footer="0.3"/>
  <pageSetup scale="39" orientation="landscape" r:id="rId1"/>
  <colBreaks count="1" manualBreakCount="1">
    <brk id="15" max="39" man="1"/>
  </colBreaks>
  <ignoredErrors>
    <ignoredError sqref="B3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sheetData/>
  <pageMargins left="0.7" right="0.7" top="0.75" bottom="0.75" header="0.3" footer="0.3"/>
  <pageSetup scale="78" orientation="landscape" r:id="rId1"/>
  <legacyDrawing r:id="rId2"/>
  <oleObjects>
    <oleObject progId="Visio.Drawing.11" shapeId="1145" r:id="rId3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Wire Detail</vt:lpstr>
      <vt:lpstr>Voltage Drop Calculations</vt:lpstr>
      <vt:lpstr>Schematic</vt:lpstr>
      <vt:lpstr>Sheet3</vt:lpstr>
      <vt:lpstr>Schematic!Print_Area</vt:lpstr>
      <vt:lpstr>'Voltage Drop Calculations'!Print_Area</vt:lpstr>
      <vt:lpstr>'Wire Detail'!Print_Area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cp:lastPrinted>2017-11-16T22:29:20Z</cp:lastPrinted>
  <dcterms:created xsi:type="dcterms:W3CDTF">2015-11-21T20:33:10Z</dcterms:created>
  <dcterms:modified xsi:type="dcterms:W3CDTF">2018-01-09T22:12:04Z</dcterms:modified>
</cp:coreProperties>
</file>