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gerber/Documents/GerbersUnderway/Sailing/"/>
    </mc:Choice>
  </mc:AlternateContent>
  <xr:revisionPtr revIDLastSave="0" documentId="13_ncr:1_{B492EBEC-8000-1C4C-85A7-C8CBED658017}" xr6:coauthVersionLast="47" xr6:coauthVersionMax="47" xr10:uidLastSave="{00000000-0000-0000-0000-000000000000}"/>
  <bookViews>
    <workbookView xWindow="0" yWindow="0" windowWidth="28800" windowHeight="18000" xr2:uid="{9460E493-56C4-1448-8EF2-F95DD299D746}"/>
  </bookViews>
  <sheets>
    <sheet name="Energy Calculation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C42" i="1"/>
  <c r="C45" i="1" s="1"/>
  <c r="C48" i="1" s="1"/>
  <c r="D37" i="1"/>
  <c r="C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B28" i="1"/>
  <c r="F28" i="1" s="1"/>
  <c r="G27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E15" i="1"/>
  <c r="B15" i="1"/>
  <c r="F14" i="1"/>
  <c r="E14" i="1"/>
  <c r="E38" i="1" s="1"/>
  <c r="B55" i="1" s="1"/>
  <c r="F13" i="1"/>
  <c r="E13" i="1"/>
  <c r="F12" i="1"/>
  <c r="E12" i="1"/>
  <c r="E4" i="1"/>
  <c r="E3" i="1"/>
  <c r="C3" i="1"/>
  <c r="E2" i="1"/>
  <c r="C2" i="1"/>
  <c r="C4" i="1" s="1"/>
  <c r="C5" i="1" s="1"/>
  <c r="C8" i="1" s="1"/>
  <c r="B53" i="1" s="1"/>
  <c r="B37" i="1" l="1"/>
  <c r="C55" i="1"/>
  <c r="D55" i="1"/>
  <c r="F15" i="1"/>
  <c r="F37" i="1" s="1"/>
  <c r="B56" i="1" s="1"/>
  <c r="C56" i="1" s="1"/>
  <c r="D56" i="1" s="1"/>
  <c r="E28" i="1"/>
  <c r="E37" i="1" s="1"/>
  <c r="B54" i="1" s="1"/>
  <c r="C54" i="1" s="1"/>
  <c r="D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Gerber</author>
  </authors>
  <commentList>
    <comment ref="B11" authorId="0" shapeId="0" xr:uid="{F5ABB040-D5D4-AC4B-A954-EDD9D8AECDA0}">
      <text>
        <r>
          <rPr>
            <b/>
            <sz val="10"/>
            <color rgb="FF000000"/>
            <rFont val="Tahoma"/>
            <family val="2"/>
          </rPr>
          <t>Ryan Gerber: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Amp draw while running</t>
        </r>
      </text>
    </comment>
    <comment ref="C11" authorId="0" shapeId="0" xr:uid="{26B254A1-E0FC-7B4F-B9EF-B1A7E19BDFE8}">
      <text>
        <r>
          <rPr>
            <b/>
            <sz val="10"/>
            <color rgb="FF000000"/>
            <rFont val="Tahoma"/>
            <family val="2"/>
          </rPr>
          <t>Ryan Gerber: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 a 24 hour period, how many hours would you be using each device</t>
        </r>
      </text>
    </comment>
    <comment ref="D11" authorId="0" shapeId="0" xr:uid="{CAB31F42-C790-2B4D-B02C-CAA18A48459F}">
      <text>
        <r>
          <rPr>
            <b/>
            <sz val="10"/>
            <color rgb="FF000000"/>
            <rFont val="Tahoma"/>
            <family val="2"/>
          </rPr>
          <t>Ryan Gerber: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Usage during a 24 hour period while anchored/mooring</t>
        </r>
      </text>
    </comment>
    <comment ref="D52" authorId="0" shapeId="0" xr:uid="{D111355F-BDCA-1140-9F3D-07240F221042}">
      <text>
        <r>
          <rPr>
            <b/>
            <sz val="10"/>
            <color rgb="FF000000"/>
            <rFont val="Tahoma"/>
            <family val="2"/>
          </rPr>
          <t>Ryan Gerber: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# of days you could expect to last before running out of battery. ~ means infinite</t>
        </r>
      </text>
    </comment>
  </commentList>
</comments>
</file>

<file path=xl/sharedStrings.xml><?xml version="1.0" encoding="utf-8"?>
<sst xmlns="http://schemas.openxmlformats.org/spreadsheetml/2006/main" count="75" uniqueCount="72">
  <si>
    <t>Solar Panels</t>
  </si>
  <si>
    <t>Watt's/Panel</t>
  </si>
  <si>
    <t>Total Watts</t>
  </si>
  <si>
    <t>Cost/Panel</t>
  </si>
  <si>
    <t>Total Cost</t>
  </si>
  <si>
    <t>Size</t>
  </si>
  <si>
    <t>Panel</t>
  </si>
  <si>
    <t>52.2x26x1.38</t>
  </si>
  <si>
    <t>Renogy 175 rigid (tower mounted)</t>
  </si>
  <si>
    <t>49x21.3x0.08</t>
  </si>
  <si>
    <t>Renogy 100 flexible (dodger)</t>
  </si>
  <si>
    <t>Amps Produced</t>
  </si>
  <si>
    <t>Efficiency (shade, clouds, angle, etc)</t>
  </si>
  <si>
    <t>Peak hours of sunlight</t>
  </si>
  <si>
    <t>Energy back to bank</t>
  </si>
  <si>
    <t>Alternator Generation</t>
  </si>
  <si>
    <t>Upgrade alternator to 170A alternator which would be regulated down to 120A, needs upgraded pulley/belt system, regulator</t>
  </si>
  <si>
    <t>Usage Per Day</t>
  </si>
  <si>
    <t>Daily Consumption</t>
  </si>
  <si>
    <t>Energy Demands</t>
  </si>
  <si>
    <t>Amp Draw/Hour</t>
  </si>
  <si>
    <t>On Passage</t>
  </si>
  <si>
    <t>On Anchor</t>
  </si>
  <si>
    <t>Water pump</t>
  </si>
  <si>
    <t>Max amp draw</t>
  </si>
  <si>
    <t>Interior lights</t>
  </si>
  <si>
    <t>multiple lights</t>
  </si>
  <si>
    <t>Autopilot</t>
  </si>
  <si>
    <t>Refrigerator</t>
  </si>
  <si>
    <t>4.5-5.5 constant draw, assuming it's actually on for 40% of time</t>
  </si>
  <si>
    <t>USB/Phone Chargers</t>
  </si>
  <si>
    <t>GPS</t>
  </si>
  <si>
    <t>Radar</t>
  </si>
  <si>
    <t>Instruments</t>
  </si>
  <si>
    <t>VHF radio (tx)</t>
  </si>
  <si>
    <t>VHF radio (rx)</t>
  </si>
  <si>
    <t>.36 a in standby, .6 in receive</t>
  </si>
  <si>
    <t>Bilge pump</t>
  </si>
  <si>
    <t>Spreader Lights</t>
  </si>
  <si>
    <t>Anchor Light</t>
  </si>
  <si>
    <t>Stereo</t>
  </si>
  <si>
    <t>Navigation Lights (includes stern, nav, mast)</t>
  </si>
  <si>
    <t>Watermaker (150g/day)</t>
  </si>
  <si>
    <t>Laptop charging</t>
  </si>
  <si>
    <t>Windlass</t>
  </si>
  <si>
    <t>Only when engine is on</t>
  </si>
  <si>
    <t>Parasitic draw</t>
  </si>
  <si>
    <t>Estimate</t>
  </si>
  <si>
    <t>Total Draw</t>
  </si>
  <si>
    <t>Critical systems for Passages</t>
  </si>
  <si>
    <t xml:space="preserve">Includes Refrigerator, but could be shut off </t>
  </si>
  <si>
    <t>Battery capacity (AH)</t>
  </si>
  <si>
    <t>Qty</t>
  </si>
  <si>
    <t>Total AH</t>
  </si>
  <si>
    <t>4 - 100AH Battle Born Lithium batteries</t>
  </si>
  <si>
    <t>Backup/starter battery - not available for house outside of emergencies</t>
  </si>
  <si>
    <t>Maximum capacity available</t>
  </si>
  <si>
    <t>Maximum depth of discharge</t>
  </si>
  <si>
    <t>Battle Born lithium iron phosphate</t>
  </si>
  <si>
    <t>Maximum battery capacity</t>
  </si>
  <si>
    <t>Amp-Hours Available</t>
  </si>
  <si>
    <t>Amp-hours</t>
  </si>
  <si>
    <t>Excess/Deficit (AH)</t>
  </si>
  <si>
    <t>Days w/Battery</t>
  </si>
  <si>
    <t>Solar Generation</t>
  </si>
  <si>
    <t>Amp demand (on passage)</t>
  </si>
  <si>
    <t>Amp demand (Critical Systems for Passages)</t>
  </si>
  <si>
    <t>Amp demand (anchor)</t>
  </si>
  <si>
    <t>Electrical formulas</t>
  </si>
  <si>
    <t>Amps X Volts = Watts</t>
  </si>
  <si>
    <t>Watts / Volts = Amps</t>
  </si>
  <si>
    <t>Watts / Amps = Volts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</si>
</sst>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BFFA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0" borderId="0" xfId="0" applyFont="1" applyAlignment="1">
      <alignment horizontal="right"/>
    </xf>
    <xf numFmtId="0" fontId="2" fillId="0" borderId="0" xfId="0" applyFont="1"/>
    <xf numFmtId="164" fontId="0" fillId="0" borderId="0" xfId="2" applyNumberFormat="1" applyFont="1"/>
    <xf numFmtId="43" fontId="2" fillId="0" borderId="0" xfId="1" applyFont="1"/>
    <xf numFmtId="9" fontId="0" fillId="3" borderId="0" xfId="0" applyNumberFormat="1" applyFill="1"/>
    <xf numFmtId="43" fontId="0" fillId="3" borderId="0" xfId="0" applyNumberFormat="1" applyFill="1"/>
    <xf numFmtId="43" fontId="2" fillId="0" borderId="0" xfId="0" applyNumberFormat="1" applyFont="1"/>
    <xf numFmtId="43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right"/>
    </xf>
    <xf numFmtId="9" fontId="0" fillId="0" borderId="0" xfId="3" applyFont="1"/>
    <xf numFmtId="0" fontId="2" fillId="6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3" fillId="0" borderId="4" xfId="0" applyFont="1" applyBorder="1"/>
    <xf numFmtId="43" fontId="3" fillId="0" borderId="0" xfId="1" applyFont="1" applyBorder="1"/>
    <xf numFmtId="0" fontId="3" fillId="0" borderId="0" xfId="0" applyFont="1"/>
    <xf numFmtId="0" fontId="0" fillId="0" borderId="5" xfId="0" applyBorder="1"/>
    <xf numFmtId="0" fontId="0" fillId="0" borderId="4" xfId="0" applyBorder="1"/>
    <xf numFmtId="43" fontId="0" fillId="0" borderId="0" xfId="1" applyFont="1" applyBorder="1"/>
    <xf numFmtId="2" fontId="0" fillId="0" borderId="0" xfId="0" applyNumberFormat="1" applyAlignment="1">
      <alignment horizontal="center"/>
    </xf>
    <xf numFmtId="0" fontId="0" fillId="0" borderId="6" xfId="0" applyBorder="1"/>
    <xf numFmtId="43" fontId="0" fillId="0" borderId="7" xfId="1" applyFont="1" applyBorder="1"/>
    <xf numFmtId="43" fontId="0" fillId="0" borderId="7" xfId="0" applyNumberFormat="1" applyBorder="1"/>
    <xf numFmtId="2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382A-6B77-9847-81C0-A19502970F92}">
  <dimension ref="A1:G63"/>
  <sheetViews>
    <sheetView tabSelected="1" zoomScale="136" zoomScaleNormal="136" workbookViewId="0">
      <selection activeCell="C7" sqref="C7"/>
    </sheetView>
  </sheetViews>
  <sheetFormatPr baseColWidth="10" defaultRowHeight="16" x14ac:dyDescent="0.2"/>
  <cols>
    <col min="1" max="1" width="38.33203125" bestFit="1" customWidth="1"/>
    <col min="2" max="2" width="19.5" bestFit="1" customWidth="1"/>
    <col min="3" max="3" width="13.5" customWidth="1"/>
    <col min="6" max="6" width="11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>
        <v>2</v>
      </c>
      <c r="B2" s="2">
        <v>175</v>
      </c>
      <c r="C2">
        <f>B2*A2</f>
        <v>350</v>
      </c>
      <c r="D2" s="2">
        <v>259</v>
      </c>
      <c r="E2">
        <f>D2*A2</f>
        <v>518</v>
      </c>
      <c r="F2" t="s">
        <v>7</v>
      </c>
      <c r="G2" t="s">
        <v>8</v>
      </c>
    </row>
    <row r="3" spans="1:7" x14ac:dyDescent="0.2">
      <c r="A3" s="2">
        <v>3</v>
      </c>
      <c r="B3" s="2">
        <v>100</v>
      </c>
      <c r="C3">
        <f>B3*'Energy Calculations'!A3</f>
        <v>300</v>
      </c>
      <c r="D3" s="2">
        <v>164</v>
      </c>
      <c r="E3">
        <f>D3*A3</f>
        <v>492</v>
      </c>
      <c r="F3" t="s">
        <v>9</v>
      </c>
      <c r="G3" t="s">
        <v>10</v>
      </c>
    </row>
    <row r="4" spans="1:7" x14ac:dyDescent="0.2">
      <c r="B4" s="3" t="s">
        <v>2</v>
      </c>
      <c r="C4" s="4">
        <f>SUM(C2:C3)</f>
        <v>650</v>
      </c>
      <c r="E4" s="5">
        <f>SUM(E2:E3)</f>
        <v>1010</v>
      </c>
    </row>
    <row r="5" spans="1:7" x14ac:dyDescent="0.2">
      <c r="B5" s="3" t="s">
        <v>11</v>
      </c>
      <c r="C5" s="6">
        <f>C4/12</f>
        <v>54.166666666666664</v>
      </c>
    </row>
    <row r="6" spans="1:7" x14ac:dyDescent="0.2">
      <c r="B6" s="3" t="s">
        <v>12</v>
      </c>
      <c r="C6" s="7">
        <v>0.8</v>
      </c>
    </row>
    <row r="7" spans="1:7" x14ac:dyDescent="0.2">
      <c r="B7" s="3" t="s">
        <v>13</v>
      </c>
      <c r="C7" s="8">
        <v>5</v>
      </c>
    </row>
    <row r="8" spans="1:7" x14ac:dyDescent="0.2">
      <c r="B8" s="3" t="s">
        <v>14</v>
      </c>
      <c r="C8" s="9">
        <f>C5*C6*C7</f>
        <v>216.66666666666669</v>
      </c>
    </row>
    <row r="9" spans="1:7" x14ac:dyDescent="0.2">
      <c r="B9" s="3" t="s">
        <v>15</v>
      </c>
      <c r="C9" s="9"/>
      <c r="D9" s="10" t="s">
        <v>16</v>
      </c>
    </row>
    <row r="10" spans="1:7" x14ac:dyDescent="0.2">
      <c r="A10" s="11"/>
      <c r="B10" s="11"/>
      <c r="C10" s="12" t="s">
        <v>17</v>
      </c>
      <c r="D10" s="12"/>
      <c r="E10" s="12" t="s">
        <v>18</v>
      </c>
      <c r="F10" s="12"/>
    </row>
    <row r="11" spans="1: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21</v>
      </c>
      <c r="F11" s="1" t="s">
        <v>22</v>
      </c>
    </row>
    <row r="12" spans="1:7" x14ac:dyDescent="0.2">
      <c r="A12" s="2" t="s">
        <v>23</v>
      </c>
      <c r="B12" s="2">
        <v>11</v>
      </c>
      <c r="C12" s="2">
        <v>0.25</v>
      </c>
      <c r="D12" s="2">
        <v>0.25</v>
      </c>
      <c r="E12">
        <f t="shared" ref="E12:E18" si="0">B12*C12</f>
        <v>2.75</v>
      </c>
      <c r="F12">
        <f t="shared" ref="F12:F18" si="1">B12*D12</f>
        <v>2.75</v>
      </c>
      <c r="G12" t="s">
        <v>24</v>
      </c>
    </row>
    <row r="13" spans="1:7" x14ac:dyDescent="0.2">
      <c r="A13" s="2" t="s">
        <v>25</v>
      </c>
      <c r="B13" s="2">
        <v>2</v>
      </c>
      <c r="C13" s="2">
        <v>1</v>
      </c>
      <c r="D13" s="2">
        <v>5</v>
      </c>
      <c r="E13">
        <f t="shared" si="0"/>
        <v>2</v>
      </c>
      <c r="F13">
        <f t="shared" si="1"/>
        <v>10</v>
      </c>
      <c r="G13" t="s">
        <v>26</v>
      </c>
    </row>
    <row r="14" spans="1:7" x14ac:dyDescent="0.2">
      <c r="A14" s="2" t="s">
        <v>27</v>
      </c>
      <c r="B14" s="2">
        <v>3</v>
      </c>
      <c r="C14" s="2">
        <v>20</v>
      </c>
      <c r="D14" s="2">
        <v>0</v>
      </c>
      <c r="E14" s="13">
        <f t="shared" si="0"/>
        <v>60</v>
      </c>
      <c r="F14">
        <f t="shared" si="1"/>
        <v>0</v>
      </c>
    </row>
    <row r="15" spans="1:7" x14ac:dyDescent="0.2">
      <c r="A15" s="2" t="s">
        <v>28</v>
      </c>
      <c r="B15" s="2">
        <f>4.5*0.4</f>
        <v>1.8</v>
      </c>
      <c r="C15" s="2">
        <v>24</v>
      </c>
      <c r="D15" s="2">
        <v>24</v>
      </c>
      <c r="E15" s="13">
        <f t="shared" si="0"/>
        <v>43.2</v>
      </c>
      <c r="F15">
        <f t="shared" si="1"/>
        <v>43.2</v>
      </c>
      <c r="G15" t="s">
        <v>29</v>
      </c>
    </row>
    <row r="16" spans="1:7" x14ac:dyDescent="0.2">
      <c r="A16" s="2" t="s">
        <v>30</v>
      </c>
      <c r="B16" s="2">
        <v>1</v>
      </c>
      <c r="C16" s="2">
        <v>4</v>
      </c>
      <c r="D16" s="2">
        <v>4</v>
      </c>
      <c r="E16">
        <f t="shared" si="0"/>
        <v>4</v>
      </c>
      <c r="F16">
        <f t="shared" si="1"/>
        <v>4</v>
      </c>
    </row>
    <row r="17" spans="1:7" x14ac:dyDescent="0.2">
      <c r="A17" s="2" t="s">
        <v>31</v>
      </c>
      <c r="B17" s="2">
        <v>1</v>
      </c>
      <c r="C17" s="2">
        <v>24</v>
      </c>
      <c r="D17" s="2">
        <v>0</v>
      </c>
      <c r="E17" s="13">
        <f t="shared" si="0"/>
        <v>24</v>
      </c>
      <c r="F17">
        <f t="shared" si="1"/>
        <v>0</v>
      </c>
    </row>
    <row r="18" spans="1:7" x14ac:dyDescent="0.2">
      <c r="A18" s="2" t="s">
        <v>32</v>
      </c>
      <c r="B18" s="2">
        <v>4</v>
      </c>
      <c r="C18" s="2">
        <v>2</v>
      </c>
      <c r="D18" s="2">
        <v>0</v>
      </c>
      <c r="E18">
        <f t="shared" si="0"/>
        <v>8</v>
      </c>
      <c r="F18">
        <f t="shared" si="1"/>
        <v>0</v>
      </c>
    </row>
    <row r="19" spans="1:7" x14ac:dyDescent="0.2">
      <c r="A19" s="2" t="s">
        <v>33</v>
      </c>
      <c r="B19" s="2">
        <v>0.5</v>
      </c>
      <c r="C19" s="2">
        <v>24</v>
      </c>
      <c r="D19" s="2">
        <v>24</v>
      </c>
      <c r="E19" s="13">
        <f>B19*C19</f>
        <v>12</v>
      </c>
      <c r="F19">
        <f>B19*D19</f>
        <v>12</v>
      </c>
    </row>
    <row r="20" spans="1:7" x14ac:dyDescent="0.2">
      <c r="A20" s="2" t="s">
        <v>34</v>
      </c>
      <c r="B20" s="2">
        <v>4</v>
      </c>
      <c r="C20" s="2">
        <v>0.1</v>
      </c>
      <c r="D20" s="2">
        <v>0.1</v>
      </c>
      <c r="E20" s="13">
        <f t="shared" ref="E20:E35" si="2">B20*C20</f>
        <v>0.4</v>
      </c>
      <c r="F20">
        <f t="shared" ref="F20:F36" si="3">B20*D20</f>
        <v>0.4</v>
      </c>
    </row>
    <row r="21" spans="1:7" x14ac:dyDescent="0.2">
      <c r="A21" s="2" t="s">
        <v>35</v>
      </c>
      <c r="B21" s="2">
        <v>0.5</v>
      </c>
      <c r="C21" s="2">
        <v>23.9</v>
      </c>
      <c r="D21" s="2">
        <v>23.9</v>
      </c>
      <c r="E21" s="13">
        <f t="shared" si="2"/>
        <v>11.95</v>
      </c>
      <c r="F21">
        <f t="shared" si="3"/>
        <v>11.95</v>
      </c>
      <c r="G21" t="s">
        <v>36</v>
      </c>
    </row>
    <row r="22" spans="1:7" x14ac:dyDescent="0.2">
      <c r="A22" s="2" t="s">
        <v>37</v>
      </c>
      <c r="B22" s="2">
        <v>5</v>
      </c>
      <c r="C22" s="2">
        <v>0</v>
      </c>
      <c r="D22" s="2">
        <v>0</v>
      </c>
      <c r="E22">
        <f t="shared" si="2"/>
        <v>0</v>
      </c>
      <c r="F22">
        <f t="shared" si="3"/>
        <v>0</v>
      </c>
    </row>
    <row r="23" spans="1:7" x14ac:dyDescent="0.2">
      <c r="A23" s="2" t="s">
        <v>38</v>
      </c>
      <c r="B23" s="2">
        <v>1</v>
      </c>
      <c r="C23" s="2">
        <v>0.25</v>
      </c>
      <c r="D23" s="2">
        <v>0.25</v>
      </c>
      <c r="E23">
        <f t="shared" si="2"/>
        <v>0.25</v>
      </c>
      <c r="F23">
        <f t="shared" si="3"/>
        <v>0.25</v>
      </c>
    </row>
    <row r="24" spans="1:7" x14ac:dyDescent="0.2">
      <c r="A24" s="2" t="s">
        <v>39</v>
      </c>
      <c r="B24" s="2">
        <v>1</v>
      </c>
      <c r="C24" s="2">
        <v>0</v>
      </c>
      <c r="D24" s="2">
        <v>12</v>
      </c>
      <c r="E24">
        <f t="shared" si="2"/>
        <v>0</v>
      </c>
      <c r="F24">
        <f t="shared" si="3"/>
        <v>12</v>
      </c>
    </row>
    <row r="25" spans="1:7" x14ac:dyDescent="0.2">
      <c r="A25" s="2" t="s">
        <v>40</v>
      </c>
      <c r="B25" s="2">
        <v>2.5</v>
      </c>
      <c r="C25" s="2">
        <v>0</v>
      </c>
      <c r="D25" s="2">
        <v>0</v>
      </c>
      <c r="E25">
        <f t="shared" si="2"/>
        <v>0</v>
      </c>
      <c r="F25">
        <f t="shared" si="3"/>
        <v>0</v>
      </c>
    </row>
    <row r="26" spans="1:7" x14ac:dyDescent="0.2">
      <c r="A26" s="2" t="s">
        <v>41</v>
      </c>
      <c r="B26" s="2">
        <v>1.5</v>
      </c>
      <c r="C26" s="2">
        <v>12</v>
      </c>
      <c r="D26" s="2">
        <v>0</v>
      </c>
      <c r="E26" s="13">
        <f t="shared" si="2"/>
        <v>18</v>
      </c>
      <c r="F26">
        <f t="shared" si="3"/>
        <v>0</v>
      </c>
    </row>
    <row r="27" spans="1:7" x14ac:dyDescent="0.2">
      <c r="A27" s="2" t="s">
        <v>42</v>
      </c>
      <c r="B27" s="2">
        <v>9</v>
      </c>
      <c r="C27" s="2">
        <v>2</v>
      </c>
      <c r="D27" s="2">
        <v>6</v>
      </c>
      <c r="E27">
        <f t="shared" si="2"/>
        <v>18</v>
      </c>
      <c r="F27">
        <f t="shared" si="3"/>
        <v>54</v>
      </c>
      <c r="G27">
        <f>150/24</f>
        <v>6.25</v>
      </c>
    </row>
    <row r="28" spans="1:7" x14ac:dyDescent="0.2">
      <c r="A28" s="2" t="s">
        <v>43</v>
      </c>
      <c r="B28" s="2">
        <f>3</f>
        <v>3</v>
      </c>
      <c r="C28" s="2">
        <v>3</v>
      </c>
      <c r="D28" s="2">
        <v>3</v>
      </c>
      <c r="E28">
        <f t="shared" si="2"/>
        <v>9</v>
      </c>
      <c r="F28">
        <f t="shared" si="3"/>
        <v>9</v>
      </c>
    </row>
    <row r="29" spans="1:7" x14ac:dyDescent="0.2">
      <c r="A29" s="2"/>
      <c r="B29" s="2"/>
      <c r="C29" s="2"/>
      <c r="D29" s="2"/>
      <c r="E29">
        <f t="shared" si="2"/>
        <v>0</v>
      </c>
      <c r="F29">
        <f t="shared" si="3"/>
        <v>0</v>
      </c>
    </row>
    <row r="30" spans="1:7" x14ac:dyDescent="0.2">
      <c r="A30" s="2"/>
      <c r="B30" s="2"/>
      <c r="C30" s="2"/>
      <c r="D30" s="2"/>
      <c r="E30">
        <f t="shared" si="2"/>
        <v>0</v>
      </c>
      <c r="F30">
        <f t="shared" si="3"/>
        <v>0</v>
      </c>
    </row>
    <row r="31" spans="1:7" x14ac:dyDescent="0.2">
      <c r="A31" s="2"/>
      <c r="B31" s="2"/>
      <c r="C31" s="2"/>
      <c r="D31" s="2"/>
      <c r="E31">
        <f t="shared" si="2"/>
        <v>0</v>
      </c>
      <c r="F31">
        <f t="shared" si="3"/>
        <v>0</v>
      </c>
    </row>
    <row r="32" spans="1:7" x14ac:dyDescent="0.2">
      <c r="A32" s="2"/>
      <c r="B32" s="2"/>
      <c r="C32" s="2"/>
      <c r="D32" s="2"/>
      <c r="E32">
        <f t="shared" si="2"/>
        <v>0</v>
      </c>
      <c r="F32">
        <f t="shared" si="3"/>
        <v>0</v>
      </c>
    </row>
    <row r="33" spans="1:7" x14ac:dyDescent="0.2">
      <c r="A33" s="2"/>
      <c r="B33" s="2"/>
      <c r="C33" s="2"/>
      <c r="D33" s="2"/>
      <c r="E33">
        <f t="shared" si="2"/>
        <v>0</v>
      </c>
      <c r="F33">
        <f t="shared" si="3"/>
        <v>0</v>
      </c>
    </row>
    <row r="34" spans="1:7" x14ac:dyDescent="0.2">
      <c r="A34" s="2"/>
      <c r="B34" s="2"/>
      <c r="C34" s="2"/>
      <c r="D34" s="2"/>
      <c r="E34">
        <f t="shared" si="2"/>
        <v>0</v>
      </c>
      <c r="F34">
        <f t="shared" si="3"/>
        <v>0</v>
      </c>
    </row>
    <row r="35" spans="1:7" x14ac:dyDescent="0.2">
      <c r="A35" s="2" t="s">
        <v>44</v>
      </c>
      <c r="B35" s="2">
        <v>100</v>
      </c>
      <c r="C35" s="2"/>
      <c r="D35" s="2"/>
      <c r="E35">
        <f t="shared" si="2"/>
        <v>0</v>
      </c>
      <c r="F35">
        <f t="shared" si="3"/>
        <v>0</v>
      </c>
      <c r="G35" t="s">
        <v>45</v>
      </c>
    </row>
    <row r="36" spans="1:7" x14ac:dyDescent="0.2">
      <c r="A36" s="2" t="s">
        <v>46</v>
      </c>
      <c r="B36" s="2">
        <v>1</v>
      </c>
      <c r="C36" s="2">
        <v>24</v>
      </c>
      <c r="D36" s="2">
        <v>24</v>
      </c>
      <c r="E36" s="14">
        <f>B36*C36</f>
        <v>24</v>
      </c>
      <c r="F36">
        <f t="shared" si="3"/>
        <v>24</v>
      </c>
      <c r="G36" t="s">
        <v>47</v>
      </c>
    </row>
    <row r="37" spans="1:7" x14ac:dyDescent="0.2">
      <c r="A37" s="4" t="s">
        <v>48</v>
      </c>
      <c r="B37" s="4">
        <f>SUM(B12:B36)</f>
        <v>152.80000000000001</v>
      </c>
      <c r="C37" s="4">
        <f>SUM(C12:C36)</f>
        <v>164.5</v>
      </c>
      <c r="D37" s="4">
        <f>SUM(D12:D36)</f>
        <v>126.5</v>
      </c>
      <c r="E37" s="4">
        <f>SUM(E12:E36)</f>
        <v>237.54999999999998</v>
      </c>
      <c r="F37" s="4">
        <f>SUM(F12:F36)</f>
        <v>183.55</v>
      </c>
    </row>
    <row r="38" spans="1:7" x14ac:dyDescent="0.2">
      <c r="A38" s="4"/>
      <c r="B38" s="4"/>
      <c r="D38" s="15" t="s">
        <v>49</v>
      </c>
      <c r="E38" s="13">
        <f>SUM(E14,E15,E17,E19,E20,E21,E26,E36)</f>
        <v>193.54999999999998</v>
      </c>
      <c r="F38" t="s">
        <v>50</v>
      </c>
      <c r="G38" s="4"/>
    </row>
    <row r="39" spans="1:7" x14ac:dyDescent="0.2">
      <c r="A39" s="4"/>
      <c r="B39" s="4"/>
      <c r="G39" s="4"/>
    </row>
    <row r="41" spans="1:7" x14ac:dyDescent="0.2">
      <c r="A41" s="1" t="s">
        <v>51</v>
      </c>
      <c r="B41" s="1" t="s">
        <v>52</v>
      </c>
      <c r="C41" s="1" t="s">
        <v>53</v>
      </c>
      <c r="D41" s="1"/>
      <c r="E41" s="1"/>
      <c r="F41" s="1"/>
    </row>
    <row r="42" spans="1:7" x14ac:dyDescent="0.2">
      <c r="A42" s="2">
        <v>100</v>
      </c>
      <c r="B42" s="2">
        <v>4</v>
      </c>
      <c r="C42" s="2">
        <f>B42*A42</f>
        <v>400</v>
      </c>
      <c r="D42" t="s">
        <v>54</v>
      </c>
    </row>
    <row r="43" spans="1:7" x14ac:dyDescent="0.2">
      <c r="A43" s="2">
        <v>50</v>
      </c>
      <c r="B43" s="2"/>
      <c r="C43" s="2">
        <f>B43*A43</f>
        <v>0</v>
      </c>
      <c r="D43" t="s">
        <v>55</v>
      </c>
    </row>
    <row r="44" spans="1:7" x14ac:dyDescent="0.2">
      <c r="A44" s="2"/>
      <c r="B44" s="2"/>
      <c r="C44" s="2">
        <f>B44*A44</f>
        <v>0</v>
      </c>
    </row>
    <row r="45" spans="1:7" x14ac:dyDescent="0.2">
      <c r="A45" t="s">
        <v>56</v>
      </c>
      <c r="C45">
        <f>SUM(C42:C44)</f>
        <v>400</v>
      </c>
    </row>
    <row r="46" spans="1:7" x14ac:dyDescent="0.2">
      <c r="A46" t="s">
        <v>57</v>
      </c>
      <c r="C46" s="16">
        <v>0.2</v>
      </c>
      <c r="D46" t="s">
        <v>58</v>
      </c>
    </row>
    <row r="47" spans="1:7" x14ac:dyDescent="0.2">
      <c r="A47" t="s">
        <v>59</v>
      </c>
      <c r="C47" s="16">
        <v>1</v>
      </c>
    </row>
    <row r="48" spans="1:7" x14ac:dyDescent="0.2">
      <c r="A48" s="17" t="s">
        <v>60</v>
      </c>
      <c r="B48" s="17"/>
      <c r="C48" s="17">
        <f>(C47-C46)*C45</f>
        <v>320</v>
      </c>
    </row>
    <row r="51" spans="1:6" ht="17" thickBot="1" x14ac:dyDescent="0.25"/>
    <row r="52" spans="1:6" ht="33" customHeight="1" x14ac:dyDescent="0.2">
      <c r="A52" s="18"/>
      <c r="B52" s="19" t="s">
        <v>61</v>
      </c>
      <c r="C52" s="20" t="s">
        <v>62</v>
      </c>
      <c r="D52" s="21" t="s">
        <v>63</v>
      </c>
      <c r="E52" s="21"/>
      <c r="F52" s="22"/>
    </row>
    <row r="53" spans="1:6" x14ac:dyDescent="0.2">
      <c r="A53" s="23" t="s">
        <v>64</v>
      </c>
      <c r="B53" s="24">
        <f>C8</f>
        <v>216.66666666666669</v>
      </c>
      <c r="C53" s="25"/>
      <c r="D53" s="4"/>
      <c r="F53" s="26"/>
    </row>
    <row r="54" spans="1:6" x14ac:dyDescent="0.2">
      <c r="A54" s="27" t="s">
        <v>65</v>
      </c>
      <c r="B54" s="28">
        <f>E37</f>
        <v>237.54999999999998</v>
      </c>
      <c r="C54" s="10">
        <f>B53-B54</f>
        <v>-20.883333333333297</v>
      </c>
      <c r="D54" s="29">
        <f>IF(-(C48/C54)&lt;0,("~"),(C48/C54))</f>
        <v>-15.323224261771774</v>
      </c>
      <c r="F54" s="26"/>
    </row>
    <row r="55" spans="1:6" x14ac:dyDescent="0.2">
      <c r="A55" s="27" t="s">
        <v>66</v>
      </c>
      <c r="B55" s="28">
        <f>E38</f>
        <v>193.54999999999998</v>
      </c>
      <c r="C55" s="10">
        <f>B53-B55</f>
        <v>23.116666666666703</v>
      </c>
      <c r="D55" s="29" t="str">
        <f>IF(-(C48/C55)&lt;0,("~"),(C48/C55))</f>
        <v>~</v>
      </c>
      <c r="F55" s="26"/>
    </row>
    <row r="56" spans="1:6" ht="17" thickBot="1" x14ac:dyDescent="0.25">
      <c r="A56" s="30" t="s">
        <v>67</v>
      </c>
      <c r="B56" s="31">
        <f>F37</f>
        <v>183.55</v>
      </c>
      <c r="C56" s="32">
        <f>B53-B56</f>
        <v>33.116666666666674</v>
      </c>
      <c r="D56" s="33" t="str">
        <f>IF(-(C48/C56)&lt;0,("~"),(C48/C56))</f>
        <v>~</v>
      </c>
      <c r="E56" s="34"/>
      <c r="F56" s="35"/>
    </row>
    <row r="60" spans="1:6" x14ac:dyDescent="0.2">
      <c r="A60" s="4" t="s">
        <v>68</v>
      </c>
    </row>
    <row r="61" spans="1:6" x14ac:dyDescent="0.2">
      <c r="A61" t="s">
        <v>69</v>
      </c>
    </row>
    <row r="62" spans="1:6" x14ac:dyDescent="0.2">
      <c r="A62" t="s">
        <v>70</v>
      </c>
    </row>
    <row r="63" spans="1:6" x14ac:dyDescent="0.2">
      <c r="A63" t="s">
        <v>71</v>
      </c>
    </row>
  </sheetData>
  <mergeCells count="2">
    <mergeCell ref="C10:D10"/>
    <mergeCell ref="E10:F10"/>
  </mergeCells>
  <conditionalFormatting sqref="C54:C56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D54:D5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Gerber</dc:creator>
  <cp:lastModifiedBy>Ryan Gerber</cp:lastModifiedBy>
  <dcterms:created xsi:type="dcterms:W3CDTF">2021-12-23T00:51:58Z</dcterms:created>
  <dcterms:modified xsi:type="dcterms:W3CDTF">2021-12-23T00:56:49Z</dcterms:modified>
</cp:coreProperties>
</file>